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bisusume-my.sharepoint.com/personal/tabi-susume_tabisusume_onmicrosoft_com/Documents/全国割/★第2期（様式5・6号）/2019年以前エクセル対応/"/>
    </mc:Choice>
  </mc:AlternateContent>
  <xr:revisionPtr revIDLastSave="15" documentId="13_ncr:1_{9988B873-F276-EE40-B625-BD90EA26F060}" xr6:coauthVersionLast="47" xr6:coauthVersionMax="47" xr10:uidLastSave="{435D5C5C-10B6-A74A-AC6F-97978F719222}"/>
  <workbookProtection workbookAlgorithmName="SHA-512" workbookHashValue="TSpG8v7vbY+08zJ3PmkzJDTLLktkEQMY4d024JMoUE1CbQcAi68Nzj1SCGojFyFm/8g0nQQFsWe4U6mogiZcZw==" workbookSaltValue="AhUMsZTc5jixMJk9oH/OYg==" workbookSpinCount="100000" lockStructure="1"/>
  <bookViews>
    <workbookView xWindow="0" yWindow="500" windowWidth="28360" windowHeight="19340" xr2:uid="{55B4640B-A4E4-C444-A054-18E949569780}"/>
  </bookViews>
  <sheets>
    <sheet name="割引確認書" sheetId="1" r:id="rId1"/>
    <sheet name="平日休日カレンダー" sheetId="3" state="hidden" r:id="rId2"/>
  </sheets>
  <definedNames>
    <definedName name="_xlnm.Print_Area" localSheetId="0">割引確認書!$A$1:$K$35</definedName>
    <definedName name="_xlnm.Print_Area" localSheetId="1">平日休日カレンダー!$L$28:$S$28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3" l="1"/>
  <c r="Z28" i="3"/>
  <c r="Z29" i="3"/>
  <c r="Z30" i="3"/>
  <c r="Z31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J5" i="3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I5" i="3"/>
  <c r="L18" i="3" s="1"/>
  <c r="M18" i="3" s="1"/>
  <c r="I6" i="3"/>
  <c r="K6" i="3" s="1"/>
  <c r="I7" i="3"/>
  <c r="K7" i="3" s="1"/>
  <c r="I8" i="3"/>
  <c r="L21" i="3" s="1"/>
  <c r="M21" i="3" s="1"/>
  <c r="I9" i="3"/>
  <c r="L22" i="3" s="1"/>
  <c r="M22" i="3" s="1"/>
  <c r="I10" i="3"/>
  <c r="L23" i="3" s="1"/>
  <c r="M23" i="3" s="1"/>
  <c r="I11" i="3"/>
  <c r="L24" i="3" s="1"/>
  <c r="O24" i="3" s="1"/>
  <c r="S24" i="3" s="1"/>
  <c r="I12" i="3"/>
  <c r="L25" i="3" s="1"/>
  <c r="M25" i="3" s="1"/>
  <c r="I13" i="3"/>
  <c r="L26" i="3" s="1"/>
  <c r="M26" i="3" s="1"/>
  <c r="I14" i="3"/>
  <c r="L27" i="3" s="1"/>
  <c r="O27" i="3" s="1"/>
  <c r="S27" i="3" s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B19" i="1"/>
  <c r="M27" i="3" l="1"/>
  <c r="M24" i="3"/>
  <c r="N23" i="3"/>
  <c r="P23" i="3" s="1"/>
  <c r="O23" i="3"/>
  <c r="S23" i="3" s="1"/>
  <c r="N26" i="3"/>
  <c r="P26" i="3" s="1"/>
  <c r="O26" i="3"/>
  <c r="S26" i="3" s="1"/>
  <c r="N22" i="3"/>
  <c r="P22" i="3" s="1"/>
  <c r="O22" i="3"/>
  <c r="S22" i="3" s="1"/>
  <c r="N25" i="3"/>
  <c r="P25" i="3" s="1"/>
  <c r="O25" i="3"/>
  <c r="S25" i="3" s="1"/>
  <c r="N21" i="3"/>
  <c r="P21" i="3" s="1"/>
  <c r="O21" i="3"/>
  <c r="S21" i="3" s="1"/>
  <c r="O18" i="3"/>
  <c r="S18" i="3" s="1"/>
  <c r="N24" i="3"/>
  <c r="P24" i="3" s="1"/>
  <c r="N27" i="3"/>
  <c r="P27" i="3" s="1"/>
  <c r="N18" i="3"/>
  <c r="P18" i="3" s="1"/>
  <c r="Z19" i="3"/>
  <c r="L20" i="3"/>
  <c r="O20" i="3" s="1"/>
  <c r="S20" i="3" s="1"/>
  <c r="L19" i="3"/>
  <c r="O19" i="3" s="1"/>
  <c r="S19" i="3" s="1"/>
  <c r="K5" i="3"/>
  <c r="J8" i="3"/>
  <c r="J9" i="3"/>
  <c r="J10" i="3"/>
  <c r="J11" i="3"/>
  <c r="J12" i="3"/>
  <c r="L12" i="3" s="1"/>
  <c r="J13" i="3"/>
  <c r="N13" i="3" s="1"/>
  <c r="U13" i="3" s="1"/>
  <c r="J14" i="3"/>
  <c r="M14" i="3" s="1"/>
  <c r="T14" i="3" s="1"/>
  <c r="J6" i="3"/>
  <c r="J7" i="3"/>
  <c r="K8" i="3"/>
  <c r="K9" i="3"/>
  <c r="Z21" i="3" s="1"/>
  <c r="K10" i="3"/>
  <c r="K11" i="3"/>
  <c r="K12" i="3"/>
  <c r="Z24" i="3" s="1"/>
  <c r="K13" i="3"/>
  <c r="Z25" i="3" s="1"/>
  <c r="K14" i="3"/>
  <c r="Z26" i="3" s="1"/>
  <c r="C2" i="3"/>
  <c r="M28" i="3" l="1"/>
  <c r="Q27" i="3"/>
  <c r="R27" i="3" s="1"/>
  <c r="Q24" i="3"/>
  <c r="R24" i="3" s="1"/>
  <c r="Q22" i="3"/>
  <c r="R22" i="3" s="1"/>
  <c r="Q26" i="3"/>
  <c r="R26" i="3" s="1"/>
  <c r="Q23" i="3"/>
  <c r="R23" i="3" s="1"/>
  <c r="Q21" i="3"/>
  <c r="R21" i="3" s="1"/>
  <c r="Q25" i="3"/>
  <c r="R25" i="3" s="1"/>
  <c r="Q18" i="3"/>
  <c r="R18" i="3" s="1"/>
  <c r="N20" i="3"/>
  <c r="P20" i="3" s="1"/>
  <c r="M20" i="3"/>
  <c r="N19" i="3"/>
  <c r="P19" i="3" s="1"/>
  <c r="M19" i="3"/>
  <c r="Z23" i="3"/>
  <c r="Z22" i="3"/>
  <c r="L10" i="3"/>
  <c r="M10" i="3" s="1"/>
  <c r="Z20" i="3"/>
  <c r="Z18" i="3"/>
  <c r="S12" i="3"/>
  <c r="Q12" i="3"/>
  <c r="X12" i="3" s="1"/>
  <c r="L13" i="3"/>
  <c r="M13" i="3"/>
  <c r="T13" i="3" s="1"/>
  <c r="L9" i="3"/>
  <c r="M9" i="3" s="1"/>
  <c r="R12" i="3"/>
  <c r="Y12" i="3" s="1"/>
  <c r="P12" i="3"/>
  <c r="W12" i="3" s="1"/>
  <c r="R14" i="3"/>
  <c r="Y14" i="3" s="1"/>
  <c r="Q14" i="3"/>
  <c r="X14" i="3" s="1"/>
  <c r="L11" i="3"/>
  <c r="M11" i="3" s="1"/>
  <c r="L5" i="3"/>
  <c r="L8" i="3"/>
  <c r="L6" i="3"/>
  <c r="M6" i="3" s="1"/>
  <c r="T6" i="3" s="1"/>
  <c r="L7" i="3"/>
  <c r="N14" i="3"/>
  <c r="U14" i="3" s="1"/>
  <c r="Q13" i="3"/>
  <c r="X13" i="3" s="1"/>
  <c r="O12" i="3"/>
  <c r="V12" i="3" s="1"/>
  <c r="L14" i="3"/>
  <c r="S14" i="3" s="1"/>
  <c r="O13" i="3"/>
  <c r="V13" i="3" s="1"/>
  <c r="M12" i="3"/>
  <c r="T12" i="3" s="1"/>
  <c r="P14" i="3"/>
  <c r="W14" i="3" s="1"/>
  <c r="O14" i="3"/>
  <c r="V14" i="3" s="1"/>
  <c r="R13" i="3"/>
  <c r="Y13" i="3" s="1"/>
  <c r="P13" i="3"/>
  <c r="W13" i="3" s="1"/>
  <c r="N12" i="3"/>
  <c r="U12" i="3" s="1"/>
  <c r="Q19" i="3" l="1"/>
  <c r="R19" i="3" s="1"/>
  <c r="Q20" i="3"/>
  <c r="R20" i="3" s="1"/>
  <c r="T11" i="3"/>
  <c r="N11" i="3"/>
  <c r="T10" i="3"/>
  <c r="N10" i="3"/>
  <c r="S10" i="3"/>
  <c r="T9" i="3"/>
  <c r="N9" i="3"/>
  <c r="S13" i="3"/>
  <c r="AB13" i="3" s="1"/>
  <c r="AA13" i="3" s="1"/>
  <c r="G14" i="1" s="1"/>
  <c r="S7" i="3"/>
  <c r="S8" i="3"/>
  <c r="S11" i="3"/>
  <c r="S9" i="3"/>
  <c r="S5" i="3"/>
  <c r="S6" i="3"/>
  <c r="AB14" i="3"/>
  <c r="H15" i="1" s="1"/>
  <c r="M8" i="3"/>
  <c r="T8" i="3" s="1"/>
  <c r="M5" i="3"/>
  <c r="AB12" i="3"/>
  <c r="H13" i="1" s="1"/>
  <c r="M7" i="3"/>
  <c r="T7" i="3" s="1"/>
  <c r="N6" i="3"/>
  <c r="E17" i="1" l="1"/>
  <c r="A17" i="1" s="1"/>
  <c r="U11" i="3"/>
  <c r="O11" i="3"/>
  <c r="U10" i="3"/>
  <c r="O10" i="3"/>
  <c r="U9" i="3"/>
  <c r="O9" i="3"/>
  <c r="N7" i="3"/>
  <c r="U7" i="3" s="1"/>
  <c r="U6" i="3"/>
  <c r="O6" i="3"/>
  <c r="N5" i="3"/>
  <c r="T5" i="3"/>
  <c r="AA14" i="3"/>
  <c r="G15" i="1" s="1"/>
  <c r="L15" i="1" s="1"/>
  <c r="R15" i="1" s="1"/>
  <c r="F15" i="1" s="1"/>
  <c r="H14" i="1"/>
  <c r="L14" i="1" s="1"/>
  <c r="R14" i="1" s="1"/>
  <c r="F14" i="1" s="1"/>
  <c r="N8" i="3"/>
  <c r="U8" i="3" s="1"/>
  <c r="AA12" i="3"/>
  <c r="G13" i="1" s="1"/>
  <c r="V11" i="3" l="1"/>
  <c r="P11" i="3"/>
  <c r="V10" i="3"/>
  <c r="P10" i="3"/>
  <c r="V9" i="3"/>
  <c r="P9" i="3"/>
  <c r="O7" i="3"/>
  <c r="V7" i="3" s="1"/>
  <c r="V6" i="3"/>
  <c r="P6" i="3"/>
  <c r="U5" i="3"/>
  <c r="O5" i="3"/>
  <c r="M15" i="1"/>
  <c r="O15" i="1"/>
  <c r="P15" i="1"/>
  <c r="N15" i="1"/>
  <c r="M14" i="1"/>
  <c r="N14" i="1"/>
  <c r="P14" i="1"/>
  <c r="O14" i="1"/>
  <c r="L13" i="1"/>
  <c r="R13" i="1" s="1"/>
  <c r="F13" i="1" s="1"/>
  <c r="O8" i="3"/>
  <c r="V8" i="3" s="1"/>
  <c r="W11" i="3" l="1"/>
  <c r="Q11" i="3"/>
  <c r="W10" i="3"/>
  <c r="Q10" i="3"/>
  <c r="W9" i="3"/>
  <c r="Q9" i="3"/>
  <c r="P7" i="3"/>
  <c r="W7" i="3" s="1"/>
  <c r="W6" i="3"/>
  <c r="Q6" i="3"/>
  <c r="V5" i="3"/>
  <c r="P5" i="3"/>
  <c r="Q14" i="1"/>
  <c r="N13" i="1"/>
  <c r="P13" i="1"/>
  <c r="O13" i="1"/>
  <c r="M13" i="1"/>
  <c r="Q15" i="1"/>
  <c r="P8" i="3"/>
  <c r="W8" i="3" s="1"/>
  <c r="X11" i="3" l="1"/>
  <c r="R11" i="3"/>
  <c r="Y11" i="3" s="1"/>
  <c r="AB11" i="3"/>
  <c r="X10" i="3"/>
  <c r="R10" i="3"/>
  <c r="Y10" i="3" s="1"/>
  <c r="X9" i="3"/>
  <c r="R9" i="3"/>
  <c r="Y9" i="3" s="1"/>
  <c r="AB9" i="3"/>
  <c r="Q7" i="3"/>
  <c r="X7" i="3" s="1"/>
  <c r="X6" i="3"/>
  <c r="R6" i="3"/>
  <c r="Y6" i="3" s="1"/>
  <c r="W5" i="3"/>
  <c r="Q5" i="3"/>
  <c r="Q13" i="1"/>
  <c r="Q8" i="3"/>
  <c r="R8" i="3" s="1"/>
  <c r="Y8" i="3" s="1"/>
  <c r="AB10" i="3" l="1"/>
  <c r="AA10" i="3" s="1"/>
  <c r="G11" i="1" s="1"/>
  <c r="AB6" i="3"/>
  <c r="H7" i="1" s="1"/>
  <c r="AA11" i="3"/>
  <c r="G12" i="1" s="1"/>
  <c r="H12" i="1"/>
  <c r="AA9" i="3"/>
  <c r="G10" i="1" s="1"/>
  <c r="H10" i="1"/>
  <c r="R7" i="3"/>
  <c r="Y7" i="3" s="1"/>
  <c r="AB7" i="3" s="1"/>
  <c r="H8" i="1" s="1"/>
  <c r="X5" i="3"/>
  <c r="R5" i="3"/>
  <c r="Y5" i="3" s="1"/>
  <c r="X8" i="3"/>
  <c r="AB8" i="3" s="1"/>
  <c r="AA8" i="3" s="1"/>
  <c r="G9" i="1" s="1"/>
  <c r="AA6" i="3" l="1"/>
  <c r="G7" i="1" s="1"/>
  <c r="L7" i="1" s="1"/>
  <c r="R7" i="1" s="1"/>
  <c r="F7" i="1" s="1"/>
  <c r="H11" i="1"/>
  <c r="L10" i="1"/>
  <c r="R10" i="1" s="1"/>
  <c r="F10" i="1" s="1"/>
  <c r="M10" i="1" s="1"/>
  <c r="L11" i="1"/>
  <c r="R11" i="1" s="1"/>
  <c r="F11" i="1" s="1"/>
  <c r="L12" i="1"/>
  <c r="R12" i="1" s="1"/>
  <c r="F12" i="1" s="1"/>
  <c r="AB5" i="3"/>
  <c r="H6" i="1" s="1"/>
  <c r="H9" i="1"/>
  <c r="L9" i="1" s="1"/>
  <c r="R9" i="1" s="1"/>
  <c r="F9" i="1" s="1"/>
  <c r="AA7" i="3"/>
  <c r="G8" i="1" s="1"/>
  <c r="N11" i="1" l="1"/>
  <c r="M11" i="1"/>
  <c r="N10" i="1"/>
  <c r="P11" i="1"/>
  <c r="P10" i="1"/>
  <c r="O11" i="1"/>
  <c r="O10" i="1"/>
  <c r="O12" i="1"/>
  <c r="N12" i="1"/>
  <c r="P12" i="1"/>
  <c r="M12" i="1"/>
  <c r="O7" i="1"/>
  <c r="P7" i="1"/>
  <c r="N7" i="1"/>
  <c r="M7" i="1"/>
  <c r="AD5" i="3"/>
  <c r="AA5" i="3"/>
  <c r="G6" i="1" s="1"/>
  <c r="L6" i="1" s="1"/>
  <c r="R6" i="1" s="1"/>
  <c r="L8" i="1"/>
  <c r="R8" i="1" s="1"/>
  <c r="Q10" i="1" l="1"/>
  <c r="Q11" i="1"/>
  <c r="Q12" i="1"/>
  <c r="Q7" i="1"/>
  <c r="AC5" i="3"/>
  <c r="F8" i="1"/>
  <c r="F6" i="1"/>
  <c r="N9" i="1"/>
  <c r="P9" i="1"/>
  <c r="M9" i="1"/>
  <c r="O9" i="1"/>
  <c r="C19" i="1" l="1"/>
  <c r="D19" i="1" s="1"/>
  <c r="Q9" i="1"/>
  <c r="N6" i="1"/>
  <c r="P6" i="1"/>
  <c r="M6" i="1"/>
  <c r="O8" i="1"/>
  <c r="M8" i="1"/>
  <c r="P8" i="1"/>
  <c r="N8" i="1"/>
  <c r="J20" i="1" l="1"/>
  <c r="J19" i="1"/>
  <c r="F19" i="1"/>
  <c r="Q8" i="1"/>
  <c r="O6" i="1" l="1"/>
  <c r="E19" i="1" s="1"/>
  <c r="Q6" i="1" l="1"/>
  <c r="G19" i="1" s="1"/>
</calcChain>
</file>

<file path=xl/sharedStrings.xml><?xml version="1.0" encoding="utf-8"?>
<sst xmlns="http://schemas.openxmlformats.org/spreadsheetml/2006/main" count="87" uniqueCount="81">
  <si>
    <t>宿泊費合計</t>
    <rPh sb="0" eb="5">
      <t xml:space="preserve">シュクハクヒゴウケイ </t>
    </rPh>
    <phoneticPr fontId="2"/>
  </si>
  <si>
    <t>差　　額</t>
    <rPh sb="0" eb="4">
      <t xml:space="preserve">サガク </t>
    </rPh>
    <phoneticPr fontId="2"/>
  </si>
  <si>
    <t>電話番号</t>
    <phoneticPr fontId="2"/>
  </si>
  <si>
    <t>私は、地域観光緊急支援事業の指定を受けた宿泊施設において、下記のとおり割引を受けて宿泊・利用しました。</t>
    <phoneticPr fontId="2"/>
  </si>
  <si>
    <t>備　考</t>
    <rPh sb="0" eb="3">
      <t xml:space="preserve">ビコウ </t>
    </rPh>
    <phoneticPr fontId="2"/>
  </si>
  <si>
    <t>※以下、宿泊施設記入　上記の内容について、相違ないことを確認しましたので、請求します。</t>
    <phoneticPr fontId="2"/>
  </si>
  <si>
    <t>シリアル値</t>
    <rPh sb="4" eb="5">
      <t>チ</t>
    </rPh>
    <phoneticPr fontId="12"/>
  </si>
  <si>
    <t>宿泊・利用者氏名（代表者）</t>
    <phoneticPr fontId="2"/>
  </si>
  <si>
    <t>平日数</t>
    <rPh sb="0" eb="2">
      <t xml:space="preserve">ヘイジツス </t>
    </rPh>
    <rPh sb="2" eb="3">
      <t xml:space="preserve">スウ </t>
    </rPh>
    <phoneticPr fontId="2"/>
  </si>
  <si>
    <t>休日数</t>
    <rPh sb="0" eb="2">
      <t xml:space="preserve">キュウジツ </t>
    </rPh>
    <rPh sb="2" eb="3">
      <t xml:space="preserve">スウ </t>
    </rPh>
    <phoneticPr fontId="2"/>
  </si>
  <si>
    <t>最低割引金額</t>
    <rPh sb="0" eb="2">
      <t xml:space="preserve">サイテイ </t>
    </rPh>
    <rPh sb="2" eb="4">
      <t xml:space="preserve">ワリビキ </t>
    </rPh>
    <rPh sb="4" eb="6">
      <t xml:space="preserve">キンガク </t>
    </rPh>
    <phoneticPr fontId="2"/>
  </si>
  <si>
    <t>曜日</t>
    <rPh sb="0" eb="2">
      <t>ヨウビ</t>
    </rPh>
    <phoneticPr fontId="12"/>
  </si>
  <si>
    <t>休日</t>
    <rPh sb="0" eb="2">
      <t>キュウジツ</t>
    </rPh>
    <phoneticPr fontId="2"/>
  </si>
  <si>
    <t>平日</t>
    <rPh sb="0" eb="2">
      <t>ヘイジツ</t>
    </rPh>
    <phoneticPr fontId="2"/>
  </si>
  <si>
    <t>バリュー</t>
    <phoneticPr fontId="2"/>
  </si>
  <si>
    <t>泊数</t>
    <rPh sb="0" eb="2">
      <t>ハクスウ</t>
    </rPh>
    <phoneticPr fontId="2"/>
  </si>
  <si>
    <t>チェックイン</t>
    <phoneticPr fontId="2"/>
  </si>
  <si>
    <t>平日　休日　振り分け</t>
    <rPh sb="0" eb="2">
      <t>ヘイジツ</t>
    </rPh>
    <rPh sb="3" eb="5">
      <t>キュウジツ</t>
    </rPh>
    <rPh sb="6" eb="7">
      <t>フ</t>
    </rPh>
    <rPh sb="8" eb="9">
      <t>ワ</t>
    </rPh>
    <phoneticPr fontId="2"/>
  </si>
  <si>
    <t>泊数シリアル値MAX7</t>
    <rPh sb="0" eb="2">
      <t>ハクスウ</t>
    </rPh>
    <rPh sb="6" eb="7">
      <t>チ</t>
    </rPh>
    <phoneticPr fontId="2"/>
  </si>
  <si>
    <t>本 日</t>
    <rPh sb="0" eb="1">
      <t>ホン</t>
    </rPh>
    <rPh sb="2" eb="3">
      <t>ニチ</t>
    </rPh>
    <phoneticPr fontId="12"/>
  </si>
  <si>
    <t>チェックイン日</t>
    <rPh sb="6" eb="7">
      <t xml:space="preserve">ヒ </t>
    </rPh>
    <phoneticPr fontId="2"/>
  </si>
  <si>
    <t>宿泊数算出用</t>
    <rPh sb="0" eb="3">
      <t xml:space="preserve">シュクハクスウ </t>
    </rPh>
    <rPh sb="3" eb="6">
      <t xml:space="preserve">サンシュツヨウ </t>
    </rPh>
    <phoneticPr fontId="2"/>
  </si>
  <si>
    <t>宿泊者合計</t>
    <rPh sb="0" eb="5">
      <t xml:space="preserve">シュクハクシャゴウケイ </t>
    </rPh>
    <phoneticPr fontId="2"/>
  </si>
  <si>
    <t>宿泊者数</t>
    <rPh sb="0" eb="4">
      <t xml:space="preserve">シュクハクシャスウ </t>
    </rPh>
    <phoneticPr fontId="2"/>
  </si>
  <si>
    <t>泊数</t>
    <rPh sb="0" eb="2">
      <t xml:space="preserve">シュクハクスウ </t>
    </rPh>
    <phoneticPr fontId="2"/>
  </si>
  <si>
    <t>代表者居住
都道府県</t>
    <rPh sb="0" eb="3">
      <t xml:space="preserve">ダイヒョウシャ </t>
    </rPh>
    <rPh sb="5" eb="8">
      <t>トドウフ</t>
    </rPh>
    <phoneticPr fontId="2"/>
  </si>
  <si>
    <t>人泊数</t>
    <rPh sb="0" eb="3">
      <t xml:space="preserve">ニンパクスウ </t>
    </rPh>
    <phoneticPr fontId="2"/>
  </si>
  <si>
    <t>人数</t>
    <rPh sb="0" eb="2">
      <t xml:space="preserve">ニンズウ </t>
    </rPh>
    <phoneticPr fontId="2"/>
  </si>
  <si>
    <t>「信州割SPECIAL」適用確認書（宿泊用）</t>
    <rPh sb="12" eb="14">
      <t>テキヨウ</t>
    </rPh>
    <rPh sb="18" eb="20">
      <t xml:space="preserve">シュクハク </t>
    </rPh>
    <rPh sb="20" eb="21">
      <t>ヨウ</t>
    </rPh>
    <phoneticPr fontId="2"/>
  </si>
  <si>
    <t>補助額</t>
    <rPh sb="0" eb="2">
      <t>ホジョ</t>
    </rPh>
    <rPh sb="2" eb="3">
      <t>ガク</t>
    </rPh>
    <phoneticPr fontId="2"/>
  </si>
  <si>
    <t>様式第６号（宿泊事業者用）</t>
    <rPh sb="4" eb="5">
      <t>ゴウ</t>
    </rPh>
    <phoneticPr fontId="2"/>
  </si>
  <si>
    <t>割引可否</t>
    <rPh sb="0" eb="2">
      <t xml:space="preserve">ワリビキキンガク </t>
    </rPh>
    <rPh sb="2" eb="4">
      <t xml:space="preserve">カヒ </t>
    </rPh>
    <phoneticPr fontId="2"/>
  </si>
  <si>
    <t>令和　　年　　月　　日
 　　　　　　　　　　　　　宿泊施設名
　　　　　　　　　　　　　 代表者役職
　 　　　　　　　　　　　　代表者氏名</t>
    <phoneticPr fontId="2"/>
  </si>
  <si>
    <t>平日クーポン数</t>
    <rPh sb="0" eb="2">
      <t xml:space="preserve">ヘイジツ </t>
    </rPh>
    <rPh sb="6" eb="7">
      <t xml:space="preserve">キホンスウ </t>
    </rPh>
    <phoneticPr fontId="2"/>
  </si>
  <si>
    <t>休日クーポン数</t>
    <rPh sb="0" eb="2">
      <t xml:space="preserve">キュウジツ </t>
    </rPh>
    <rPh sb="6" eb="7">
      <t xml:space="preserve">キホンスウ </t>
    </rPh>
    <phoneticPr fontId="2"/>
  </si>
  <si>
    <t>電子クーポン</t>
    <rPh sb="0" eb="2">
      <t xml:space="preserve">デンシ </t>
    </rPh>
    <phoneticPr fontId="2"/>
  </si>
  <si>
    <t>枚</t>
    <rPh sb="0" eb="1">
      <t xml:space="preserve">マイ </t>
    </rPh>
    <phoneticPr fontId="2"/>
  </si>
  <si>
    <t>平日用(2,000円）</t>
    <rPh sb="0" eb="3">
      <t xml:space="preserve">ヘイジツヨウ </t>
    </rPh>
    <phoneticPr fontId="2"/>
  </si>
  <si>
    <t>休日用(1,000円）</t>
    <rPh sb="0" eb="2">
      <t xml:space="preserve">キュウジツ </t>
    </rPh>
    <rPh sb="2" eb="3">
      <t xml:space="preserve">ヘイジツヨウ </t>
    </rPh>
    <phoneticPr fontId="2"/>
  </si>
  <si>
    <t>＊上記内容（補助額など）ご確認の上、宿泊者ご本人（代表者）が直筆にて太枠内のご記入をお願いします。</t>
    <rPh sb="1" eb="5">
      <t xml:space="preserve">ジョウキナイヨウ </t>
    </rPh>
    <rPh sb="6" eb="9">
      <t xml:space="preserve">ホジョガクナド </t>
    </rPh>
    <rPh sb="18" eb="21">
      <t xml:space="preserve">シュクハクシャゴホンニン </t>
    </rPh>
    <rPh sb="25" eb="28">
      <t xml:space="preserve">ダイヒョウシャ </t>
    </rPh>
    <rPh sb="30" eb="32">
      <t xml:space="preserve">ジキヒツ </t>
    </rPh>
    <rPh sb="34" eb="37">
      <t xml:space="preserve">フトワクナイ </t>
    </rPh>
    <phoneticPr fontId="2"/>
  </si>
  <si>
    <t>マニュアルカレンダー　休日日</t>
    <rPh sb="11" eb="13">
      <t>キュウジツ</t>
    </rPh>
    <rPh sb="13" eb="14">
      <t>ビ</t>
    </rPh>
    <phoneticPr fontId="12"/>
  </si>
  <si>
    <t>2023　祝日一覧</t>
    <rPh sb="5" eb="7">
      <t>シュクジツ</t>
    </rPh>
    <rPh sb="7" eb="9">
      <t>イチラン</t>
    </rPh>
    <phoneticPr fontId="2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</si>
  <si>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</si>
  <si>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</si>
  <si>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</si>
  <si>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</si>
  <si>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</si>
  <si>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</si>
  <si>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</si>
  <si>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</si>
  <si>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</si>
  <si>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</si>
  <si>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</si>
  <si>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</si>
  <si>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</si>
  <si>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</si>
  <si>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</si>
  <si>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</si>
  <si>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スポーツの日</t>
    <phoneticPr fontId="2"/>
  </si>
  <si>
    <t>祝日(参考）</t>
    <rPh sb="0" eb="2">
      <t>シュクジツ</t>
    </rPh>
    <rPh sb="3" eb="5">
      <t>サンコウ</t>
    </rPh>
    <phoneticPr fontId="2"/>
  </si>
  <si>
    <t>除外期間</t>
    <rPh sb="0" eb="2">
      <t>ジョガイ</t>
    </rPh>
    <rPh sb="2" eb="4">
      <t>キカン</t>
    </rPh>
    <phoneticPr fontId="2"/>
  </si>
  <si>
    <t>3月</t>
    <rPh sb="1" eb="2">
      <t>ガツ</t>
    </rPh>
    <phoneticPr fontId="12"/>
  </si>
  <si>
    <t>除外期間判定</t>
    <rPh sb="0" eb="6">
      <t>ジョガイキカンハンテイ</t>
    </rPh>
    <phoneticPr fontId="2"/>
  </si>
  <si>
    <t>除外期間（GW）</t>
    <rPh sb="0" eb="4">
      <t>ジョガイキカン</t>
    </rPh>
    <phoneticPr fontId="2"/>
  </si>
  <si>
    <t>4月29日(土)～5月7日(日)の宿泊分は割引対象期間外です。</t>
    <rPh sb="1" eb="2">
      <t>ガツ</t>
    </rPh>
    <rPh sb="4" eb="5">
      <t>ニチ</t>
    </rPh>
    <rPh sb="6" eb="7">
      <t>ド</t>
    </rPh>
    <rPh sb="10" eb="11">
      <t>ガツ</t>
    </rPh>
    <rPh sb="12" eb="13">
      <t>ニチ</t>
    </rPh>
    <rPh sb="14" eb="15">
      <t>ニチ</t>
    </rPh>
    <rPh sb="17" eb="19">
      <t>シュクハク</t>
    </rPh>
    <rPh sb="19" eb="20">
      <t>ブン</t>
    </rPh>
    <rPh sb="21" eb="23">
      <t>ワリビキ</t>
    </rPh>
    <rPh sb="23" eb="25">
      <t>タイショウ</t>
    </rPh>
    <rPh sb="25" eb="28">
      <t>キカンガイ</t>
    </rPh>
    <phoneticPr fontId="2"/>
  </si>
  <si>
    <t>チェックイン日</t>
    <rPh sb="6" eb="7">
      <t>ビ</t>
    </rPh>
    <phoneticPr fontId="2"/>
  </si>
  <si>
    <t>確認書行番号</t>
    <rPh sb="3" eb="4">
      <t>ギョウ</t>
    </rPh>
    <rPh sb="4" eb="6">
      <t>バンゴウ</t>
    </rPh>
    <phoneticPr fontId="2"/>
  </si>
  <si>
    <t>除外〇×判定</t>
    <rPh sb="0" eb="2">
      <t>ジョガイ</t>
    </rPh>
    <rPh sb="4" eb="6">
      <t>ハンテイ</t>
    </rPh>
    <phoneticPr fontId="2"/>
  </si>
  <si>
    <t>除外期間中?</t>
    <rPh sb="0" eb="2">
      <t>ジョガイ</t>
    </rPh>
    <rPh sb="2" eb="4">
      <t>キカン</t>
    </rPh>
    <rPh sb="4" eb="5">
      <t>チュウ</t>
    </rPh>
    <phoneticPr fontId="2"/>
  </si>
  <si>
    <t>含む？</t>
    <rPh sb="0" eb="1">
      <t>フク</t>
    </rPh>
    <phoneticPr fontId="2"/>
  </si>
  <si>
    <t>含む場合に＋泊数</t>
    <rPh sb="0" eb="1">
      <t>フク</t>
    </rPh>
    <rPh sb="2" eb="4">
      <t>バアイ</t>
    </rPh>
    <rPh sb="6" eb="8">
      <t>ハクスウ</t>
    </rPh>
    <phoneticPr fontId="2"/>
  </si>
  <si>
    <t>期間を含む</t>
    <rPh sb="0" eb="2">
      <t>キカン</t>
    </rPh>
    <rPh sb="3" eb="4">
      <t>フク</t>
    </rPh>
    <phoneticPr fontId="2"/>
  </si>
  <si>
    <t>期間中</t>
    <rPh sb="0" eb="3">
      <t>キカンチュウ</t>
    </rPh>
    <phoneticPr fontId="2"/>
  </si>
  <si>
    <t>期間含む表示用</t>
    <rPh sb="0" eb="2">
      <t>キカン</t>
    </rPh>
    <rPh sb="2" eb="3">
      <t>フク</t>
    </rPh>
    <rPh sb="4" eb="6">
      <t>ヒョウジ</t>
    </rPh>
    <rPh sb="6" eb="7">
      <t>ヨウ</t>
    </rPh>
    <phoneticPr fontId="2"/>
  </si>
  <si>
    <t>左の合計値が4/28を超えるか判定</t>
    <rPh sb="0" eb="1">
      <t>ヒダリ</t>
    </rPh>
    <rPh sb="2" eb="5">
      <t>ゴウケイチ</t>
    </rPh>
    <rPh sb="11" eb="12">
      <t>コ</t>
    </rPh>
    <rPh sb="15" eb="17">
      <t>ハンテイ</t>
    </rPh>
    <phoneticPr fontId="2"/>
  </si>
  <si>
    <t>□</t>
    <phoneticPr fontId="2"/>
  </si>
  <si>
    <t>　OTA・旅行会社からの予約ではない（直接予約である）</t>
    <phoneticPr fontId="2"/>
  </si>
  <si>
    <t>全国旅行支援　第２期</t>
    <rPh sb="0" eb="2">
      <t>ゼンコク</t>
    </rPh>
    <rPh sb="2" eb="4">
      <t>リョコウ</t>
    </rPh>
    <rPh sb="4" eb="6">
      <t>シエン</t>
    </rPh>
    <rPh sb="7" eb="8">
      <t>ダイ</t>
    </rPh>
    <rPh sb="9" eb="10">
      <t>キ</t>
    </rPh>
    <phoneticPr fontId="2"/>
  </si>
  <si>
    <r>
      <t xml:space="preserve">【注意事項】
１.	太枠内の項目について、宿泊者ご本人（代表者）が直筆で記入をしてください。
　　　（※本書面の提出がない場合は、「信州割SPECIAL」の対象外とします。）
２.	１度の宿泊旅行あたりの割引上限は7泊まで、1名1宿泊あたり3,000円が補助上限となります。
３.	当確認書により取得した個人情報は、「信州割SPECIAL」事業においてのみ使用し、その他の目的のためには使用しません。
４.	当確認書の記載の内容について、後日、「信州版 新たな旅のすゝめ」宿泊割事務局から確認の連絡をさせていただく場合があります。
５.本事業では販売補助額が定額ではない為、不正防止の観点から「適用確認書（様式6号）」の訂正を認めないこととします。
　 </t>
    </r>
    <r>
      <rPr>
        <b/>
        <u/>
        <sz val="9"/>
        <color theme="1"/>
        <rFont val="游ゴシック"/>
        <family val="3"/>
        <charset val="128"/>
        <scheme val="minor"/>
      </rPr>
      <t>確定した宿泊代金及び販売補助額が記載され、訂正がない状態でお客様へ署名をお願いしてください。</t>
    </r>
    <r>
      <rPr>
        <sz val="9"/>
        <color theme="1"/>
        <rFont val="游ゴシック"/>
        <family val="3"/>
        <charset val="128"/>
        <scheme val="minor"/>
      </rPr>
      <t xml:space="preserve">
　（宿泊代金や販売補助額が変更になる場合は、必ず変更後の金額が記載された適用確認書を用意し、
　　再度お客様の署名をいただくようにしてください。）
「信州版 新たな旅のすゝめ」宿泊割事務局　　０２６－２６３－７３２２</t>
    </r>
    <phoneticPr fontId="2"/>
  </si>
  <si>
    <t>宿泊施設確認欄</t>
  </si>
  <si>
    <t>第2期　Excel版 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</si>
</sst>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);\(0\)"/>
    <numFmt numFmtId="178" formatCode="&quot;¥&quot;#,##0_);\(&quot;¥&quot;#,##0\)"/>
  </numFmts>
  <fonts count="34">
    <font>
      <sz val="12"/>
      <color theme="1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メイリオ"/>
      <family val="2"/>
      <charset val="128"/>
    </font>
    <font>
      <sz val="22"/>
      <color theme="1"/>
      <name val="メイリオ"/>
      <family val="2"/>
      <charset val="128"/>
    </font>
    <font>
      <sz val="22"/>
      <color theme="1"/>
      <name val="メイリオ"/>
      <family val="3"/>
      <charset val="128"/>
    </font>
    <font>
      <sz val="48"/>
      <color theme="1"/>
      <name val="メイリオ"/>
      <family val="2"/>
      <charset val="128"/>
    </font>
    <font>
      <sz val="48"/>
      <color theme="1"/>
      <name val="メイリオ"/>
      <family val="3"/>
      <charset val="128"/>
    </font>
    <font>
      <sz val="48"/>
      <color theme="1"/>
      <name val="游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22"/>
      <color rgb="FFFF0000"/>
      <name val="メイリオ"/>
      <family val="3"/>
      <charset val="128"/>
    </font>
    <font>
      <sz val="28"/>
      <color rgb="FF333333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28"/>
      <color theme="1"/>
      <name val="メイリオ"/>
      <family val="2"/>
      <charset val="128"/>
    </font>
    <font>
      <sz val="9"/>
      <color rgb="FFFF0000"/>
      <name val="游ゴシック"/>
      <family val="3"/>
      <charset val="128"/>
      <scheme val="minor"/>
    </font>
    <font>
      <b/>
      <u val="double"/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7" tint="0.399975585192419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ACACA"/>
      </right>
      <top style="medium">
        <color indexed="64"/>
      </top>
      <bottom style="medium">
        <color rgb="FFCACACA"/>
      </bottom>
      <diagonal/>
    </border>
    <border>
      <left/>
      <right style="medium">
        <color indexed="64"/>
      </right>
      <top style="medium">
        <color indexed="64"/>
      </top>
      <bottom style="medium">
        <color rgb="FFCACACA"/>
      </bottom>
      <diagonal/>
    </border>
    <border>
      <left style="medium">
        <color indexed="64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/>
      <right style="medium">
        <color indexed="64"/>
      </right>
      <top style="medium">
        <color rgb="FFCACACA"/>
      </top>
      <bottom style="medium">
        <color rgb="FFCACACA"/>
      </bottom>
      <diagonal/>
    </border>
    <border>
      <left style="medium">
        <color indexed="64"/>
      </left>
      <right style="medium">
        <color rgb="FFCACACA"/>
      </right>
      <top style="medium">
        <color rgb="FFCACACA"/>
      </top>
      <bottom style="medium">
        <color indexed="64"/>
      </bottom>
      <diagonal/>
    </border>
    <border>
      <left/>
      <right style="medium">
        <color indexed="64"/>
      </right>
      <top style="medium">
        <color rgb="FFCACACA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ACACA"/>
      </top>
      <bottom style="medium">
        <color rgb="FFCACAC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1" xfId="0" applyFont="1" applyBorder="1">
      <alignment vertical="center"/>
    </xf>
    <xf numFmtId="0" fontId="17" fillId="0" borderId="8" xfId="0" applyFont="1" applyBorder="1" applyProtection="1">
      <alignment vertical="center"/>
      <protection locked="0"/>
    </xf>
    <xf numFmtId="0" fontId="17" fillId="0" borderId="1" xfId="0" applyFont="1" applyBorder="1" applyProtection="1">
      <alignment vertical="center"/>
      <protection locked="0"/>
    </xf>
    <xf numFmtId="56" fontId="17" fillId="0" borderId="1" xfId="0" applyNumberFormat="1" applyFont="1" applyBorder="1" applyProtection="1">
      <alignment vertical="center"/>
      <protection locked="0"/>
    </xf>
    <xf numFmtId="0" fontId="16" fillId="0" borderId="1" xfId="0" applyFont="1" applyBorder="1" applyAlignment="1">
      <alignment horizontal="right" vertical="center"/>
    </xf>
    <xf numFmtId="0" fontId="15" fillId="0" borderId="13" xfId="0" applyFont="1" applyBorder="1">
      <alignment vertical="center"/>
    </xf>
    <xf numFmtId="0" fontId="17" fillId="0" borderId="4" xfId="0" applyFont="1" applyBorder="1" applyProtection="1">
      <alignment vertical="center"/>
      <protection locked="0"/>
    </xf>
    <xf numFmtId="0" fontId="17" fillId="0" borderId="3" xfId="0" applyFont="1" applyBorder="1" applyProtection="1">
      <alignment vertical="center"/>
      <protection locked="0"/>
    </xf>
    <xf numFmtId="0" fontId="14" fillId="0" borderId="0" xfId="0" applyFont="1">
      <alignment vertical="center"/>
    </xf>
    <xf numFmtId="0" fontId="17" fillId="0" borderId="14" xfId="0" applyFont="1" applyBorder="1" applyProtection="1">
      <alignment vertical="center"/>
      <protection locked="0"/>
    </xf>
    <xf numFmtId="0" fontId="17" fillId="0" borderId="7" xfId="0" applyFont="1" applyBorder="1" applyProtection="1">
      <alignment vertical="center"/>
      <protection locked="0"/>
    </xf>
    <xf numFmtId="0" fontId="17" fillId="0" borderId="13" xfId="0" applyFont="1" applyBorder="1" applyProtection="1">
      <alignment vertical="center"/>
      <protection locked="0"/>
    </xf>
    <xf numFmtId="0" fontId="14" fillId="0" borderId="15" xfId="0" applyFont="1" applyBorder="1" applyAlignment="1">
      <alignment horizontal="center" vertical="center"/>
    </xf>
    <xf numFmtId="0" fontId="16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19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0" borderId="0" xfId="0" applyFont="1">
      <alignment vertical="center"/>
    </xf>
    <xf numFmtId="0" fontId="0" fillId="2" borderId="1" xfId="0" applyFill="1" applyBorder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11" fillId="2" borderId="1" xfId="1" applyFont="1" applyFill="1" applyBorder="1" applyAlignment="1" applyProtection="1">
      <alignment vertical="center"/>
    </xf>
    <xf numFmtId="38" fontId="5" fillId="2" borderId="1" xfId="1" applyFont="1" applyFill="1" applyBorder="1" applyAlignment="1" applyProtection="1">
      <alignment vertical="center"/>
    </xf>
    <xf numFmtId="0" fontId="5" fillId="0" borderId="0" xfId="0" applyFont="1" applyAlignment="1">
      <alignment horizontal="right" vertical="center"/>
    </xf>
    <xf numFmtId="38" fontId="8" fillId="0" borderId="1" xfId="1" applyFont="1" applyBorder="1" applyAlignment="1" applyProtection="1">
      <alignment horizontal="right" vertical="center"/>
    </xf>
    <xf numFmtId="0" fontId="23" fillId="0" borderId="9" xfId="0" applyFont="1" applyBorder="1" applyAlignment="1">
      <alignment horizontal="center" vertical="center"/>
    </xf>
    <xf numFmtId="14" fontId="23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16" xfId="0" applyFont="1" applyBorder="1">
      <alignment vertical="center"/>
    </xf>
    <xf numFmtId="14" fontId="18" fillId="0" borderId="21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5" fillId="0" borderId="0" xfId="0" applyFont="1">
      <alignment vertical="center"/>
    </xf>
    <xf numFmtId="31" fontId="24" fillId="0" borderId="32" xfId="0" applyNumberFormat="1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31" fontId="24" fillId="0" borderId="34" xfId="0" applyNumberFormat="1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31" fontId="24" fillId="0" borderId="36" xfId="0" applyNumberFormat="1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6" fillId="0" borderId="12" xfId="0" applyFont="1" applyBorder="1">
      <alignment vertical="center"/>
    </xf>
    <xf numFmtId="0" fontId="13" fillId="0" borderId="10" xfId="0" applyFont="1" applyBorder="1">
      <alignment vertical="center"/>
    </xf>
    <xf numFmtId="0" fontId="23" fillId="0" borderId="0" xfId="0" applyFont="1">
      <alignment vertical="center"/>
    </xf>
    <xf numFmtId="0" fontId="15" fillId="0" borderId="2" xfId="0" applyFont="1" applyBorder="1">
      <alignment vertical="center"/>
    </xf>
    <xf numFmtId="0" fontId="18" fillId="5" borderId="16" xfId="0" applyFont="1" applyFill="1" applyBorder="1" applyAlignment="1">
      <alignment horizontal="center" vertical="center"/>
    </xf>
    <xf numFmtId="56" fontId="13" fillId="4" borderId="38" xfId="0" applyNumberFormat="1" applyFont="1" applyFill="1" applyBorder="1" applyAlignment="1">
      <alignment horizontal="center" vertical="center"/>
    </xf>
    <xf numFmtId="56" fontId="13" fillId="4" borderId="39" xfId="0" applyNumberFormat="1" applyFont="1" applyFill="1" applyBorder="1" applyAlignment="1">
      <alignment horizontal="center" vertical="center"/>
    </xf>
    <xf numFmtId="56" fontId="13" fillId="4" borderId="40" xfId="0" applyNumberFormat="1" applyFont="1" applyFill="1" applyBorder="1" applyAlignment="1">
      <alignment horizontal="center" vertical="center"/>
    </xf>
    <xf numFmtId="56" fontId="13" fillId="4" borderId="16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176" fontId="8" fillId="2" borderId="1" xfId="0" applyNumberFormat="1" applyFont="1" applyFill="1" applyBorder="1" applyProtection="1">
      <alignment vertical="center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56" fontId="13" fillId="4" borderId="44" xfId="0" applyNumberFormat="1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Protection="1">
      <alignment vertical="center"/>
      <protection locked="0"/>
    </xf>
    <xf numFmtId="178" fontId="8" fillId="2" borderId="1" xfId="0" applyNumberFormat="1" applyFont="1" applyFill="1" applyBorder="1" applyAlignment="1">
      <alignment horizontal="center" vertical="center"/>
    </xf>
    <xf numFmtId="178" fontId="19" fillId="0" borderId="0" xfId="1" applyNumberFormat="1" applyFont="1" applyAlignment="1" applyProtection="1">
      <alignment vertical="center"/>
      <protection locked="0"/>
    </xf>
    <xf numFmtId="178" fontId="8" fillId="2" borderId="1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78" fontId="31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50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38" fontId="20" fillId="2" borderId="8" xfId="1" applyFont="1" applyFill="1" applyBorder="1" applyAlignment="1" applyProtection="1">
      <alignment horizontal="center" vertical="center"/>
    </xf>
    <xf numFmtId="38" fontId="20" fillId="2" borderId="22" xfId="1" applyFont="1" applyFill="1" applyBorder="1" applyAlignment="1" applyProtection="1">
      <alignment horizontal="center" vertical="center"/>
    </xf>
    <xf numFmtId="38" fontId="20" fillId="2" borderId="21" xfId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7" fillId="2" borderId="8" xfId="0" applyFont="1" applyFill="1" applyBorder="1" applyAlignment="1" applyProtection="1">
      <alignment horizontal="left" vertical="center"/>
      <protection locked="0"/>
    </xf>
    <xf numFmtId="0" fontId="27" fillId="2" borderId="22" xfId="0" applyFont="1" applyFill="1" applyBorder="1" applyAlignment="1" applyProtection="1">
      <alignment horizontal="left" vertical="center"/>
      <protection locked="0"/>
    </xf>
    <xf numFmtId="0" fontId="27" fillId="2" borderId="21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4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8" fontId="5" fillId="2" borderId="1" xfId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11" fillId="2" borderId="1" xfId="1" applyFont="1" applyFill="1" applyBorder="1" applyAlignment="1" applyProtection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A740CB5D-BCE3-483F-83BD-D9A3ECBCAA58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top style="thin">
          <color theme="4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メイリオ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279401</xdr:colOff>
      <xdr:row>32</xdr:row>
      <xdr:rowOff>200025</xdr:rowOff>
    </xdr:from>
    <xdr:to>
      <xdr:col>9</xdr:col>
      <xdr:colOff>38100</xdr:colOff>
      <xdr:row>34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8191D5-4EF7-8815-6F07-A2C1A3A02428}"/>
            </a:ext>
          </a:extLst>
        </xdr:cNvPr>
        <xdr:cNvSpPr txBox="1"/>
      </xdr:nvSpPr>
      <xdr:spPr>
        <a:xfrm>
          <a:off x="6337301" y="10398125"/>
          <a:ext cx="457199" cy="327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F9392-3D3E-1845-B136-0B17B8526793}" name="テーブル2" displayName="テーブル2" ref="B5:F127" totalsRowShown="0" headerRowDxfId="7" dataDxfId="6" tableBorderDxfId="5">
  <autoFilter ref="B5:F127" xr:uid="{144C66B6-6240-4FD9-9727-D15D969A6892}"/>
  <tableColumns count="5">
    <tableColumn id="1" xr3:uid="{BF73C444-F45A-4921-AAF9-94AD8005298E}" name="シリアル値" dataDxfId="4"/>
    <tableColumn id="2" xr3:uid="{D1F11B07-ABA2-4EAC-AEB5-8229E9CAC4EE}" name="3月" dataDxfId="3"/>
    <tableColumn id="3" xr3:uid="{5EC87068-2E45-4297-A5A1-4F8CCC4CD5BC}" name="曜日" dataDxfId="2">
      <calculatedColumnFormula>TEXT(C6,"aaa")</calculatedColumnFormula>
    </tableColumn>
    <tableColumn id="5" xr3:uid="{4FCDC96D-80BE-4795-8B95-BDC774EA0243}" name="マニュアルカレンダー　休日日" dataDxfId="1">
      <calculatedColumnFormula>IF(テーブル2[[#This Row],[曜日]]="土","〇","")</calculatedColumnFormula>
    </tableColumn>
    <tableColumn id="4" xr3:uid="{FD8A2418-B12C-4178-A0AF-19D25AF6D430}" name="除外期間（GW）" dataDxfId="0">
      <calculatedColumnFormula>IF(AND(テーブル2[[#This Row],[3月]]&gt;=DATEVALUE("2023/4/23"),テーブル2[[#This Row],[3月]]&lt;=DATEVALUE("2023/5/７")),"〇","×")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B6D7-A04C-5641-B210-AE06EA91C8C4}">
  <sheetPr>
    <pageSetUpPr fitToPage="1"/>
  </sheetPr>
  <dimension ref="A1:R35"/>
  <sheetViews>
    <sheetView tabSelected="1" view="pageBreakPreview" zoomScale="120" zoomScaleNormal="120" zoomScaleSheetLayoutView="120" workbookViewId="0">
      <selection activeCell="B6" sqref="B6"/>
    </sheetView>
  </sheetViews>
  <sheetFormatPr baseColWidth="10" defaultColWidth="10.85546875" defaultRowHeight="20"/>
  <cols>
    <col min="1" max="1" width="4.42578125" customWidth="1"/>
    <col min="2" max="2" width="10.7109375" customWidth="1"/>
    <col min="3" max="6" width="9.5703125" customWidth="1"/>
    <col min="7" max="7" width="7.28515625" customWidth="1"/>
    <col min="8" max="8" width="7.42578125" customWidth="1"/>
    <col min="9" max="9" width="7.85546875" customWidth="1"/>
    <col min="10" max="10" width="6.7109375" customWidth="1"/>
    <col min="11" max="11" width="4.28515625" customWidth="1"/>
    <col min="12" max="12" width="12.5703125" customWidth="1"/>
    <col min="13" max="14" width="13.85546875" bestFit="1" customWidth="1"/>
    <col min="15" max="17" width="10.85546875" style="35"/>
  </cols>
  <sheetData>
    <row r="1" spans="1:18">
      <c r="A1" s="33" t="s">
        <v>30</v>
      </c>
      <c r="B1" s="34"/>
      <c r="C1" s="34"/>
      <c r="D1" s="112" t="s">
        <v>77</v>
      </c>
      <c r="E1" s="113"/>
      <c r="F1" s="113"/>
      <c r="G1" s="34"/>
      <c r="H1" s="34"/>
      <c r="I1" s="34" t="s">
        <v>80</v>
      </c>
      <c r="J1" s="34"/>
      <c r="K1" s="34"/>
    </row>
    <row r="2" spans="1:18" ht="9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8" ht="32" customHeight="1">
      <c r="A3" s="114" t="s">
        <v>28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8" ht="23" customHeight="1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8" s="39" customFormat="1" ht="20" customHeight="1">
      <c r="A5" s="36"/>
      <c r="B5" s="83" t="s">
        <v>20</v>
      </c>
      <c r="C5" s="84" t="s">
        <v>24</v>
      </c>
      <c r="D5" s="84" t="s">
        <v>27</v>
      </c>
      <c r="E5" s="86" t="s">
        <v>0</v>
      </c>
      <c r="F5" s="36" t="s">
        <v>29</v>
      </c>
      <c r="G5" s="36" t="s">
        <v>8</v>
      </c>
      <c r="H5" s="36" t="s">
        <v>9</v>
      </c>
      <c r="I5" s="122" t="s">
        <v>4</v>
      </c>
      <c r="J5" s="123"/>
      <c r="K5" s="124"/>
      <c r="L5" s="37" t="s">
        <v>10</v>
      </c>
      <c r="M5" s="37" t="s">
        <v>33</v>
      </c>
      <c r="N5" s="37" t="s">
        <v>34</v>
      </c>
      <c r="O5" s="38" t="s">
        <v>21</v>
      </c>
      <c r="P5" s="37" t="s">
        <v>22</v>
      </c>
      <c r="Q5" s="38" t="s">
        <v>26</v>
      </c>
      <c r="R5" s="38" t="s">
        <v>31</v>
      </c>
    </row>
    <row r="6" spans="1:18" ht="20" customHeight="1">
      <c r="A6" s="40">
        <v>1</v>
      </c>
      <c r="B6" s="76"/>
      <c r="C6" s="85"/>
      <c r="D6" s="85"/>
      <c r="E6" s="87"/>
      <c r="F6" s="48">
        <f t="shared" ref="F6:F15" si="0">INT(IF(E6*0.2&gt;3000*C6*D6,3000*C6*D6*R6,E6*0.2*R6))</f>
        <v>0</v>
      </c>
      <c r="G6" s="40">
        <f>平日休日カレンダー!AA5</f>
        <v>0</v>
      </c>
      <c r="H6" s="40">
        <f>平日休日カレンダー!AB5</f>
        <v>0</v>
      </c>
      <c r="I6" s="125"/>
      <c r="J6" s="126"/>
      <c r="K6" s="127"/>
      <c r="L6" s="41">
        <f t="shared" ref="L6:L15" si="1">G6*3000*D6+H6*2000*D6</f>
        <v>0</v>
      </c>
      <c r="M6" s="41">
        <f t="shared" ref="M6:M15" si="2">IF(F6=0,0,G6*D6)</f>
        <v>0</v>
      </c>
      <c r="N6" s="41">
        <f t="shared" ref="N6:N15" si="3">IF(F6=0,0,H6*D6)</f>
        <v>0</v>
      </c>
      <c r="O6" s="35">
        <f t="shared" ref="O6:O15" si="4">IF(F6=0,0,C6)</f>
        <v>0</v>
      </c>
      <c r="P6" s="35">
        <f t="shared" ref="P6:P15" si="5">IF(F6=0,0,D6)</f>
        <v>0</v>
      </c>
      <c r="Q6" s="35">
        <f>O6*P6</f>
        <v>0</v>
      </c>
      <c r="R6" s="35">
        <f t="shared" ref="R6:R15" si="6">IF(L6&gt;E6,0,1)</f>
        <v>1</v>
      </c>
    </row>
    <row r="7" spans="1:18" ht="20" customHeight="1">
      <c r="A7" s="40">
        <v>2</v>
      </c>
      <c r="B7" s="76"/>
      <c r="C7" s="85"/>
      <c r="D7" s="85"/>
      <c r="E7" s="88"/>
      <c r="F7" s="48">
        <f t="shared" si="0"/>
        <v>0</v>
      </c>
      <c r="G7" s="40">
        <f>平日休日カレンダー!AA6</f>
        <v>0</v>
      </c>
      <c r="H7" s="40">
        <f>平日休日カレンダー!AB6</f>
        <v>0</v>
      </c>
      <c r="I7" s="125"/>
      <c r="J7" s="126"/>
      <c r="K7" s="127"/>
      <c r="L7" s="41">
        <f t="shared" si="1"/>
        <v>0</v>
      </c>
      <c r="M7" s="41">
        <f t="shared" si="2"/>
        <v>0</v>
      </c>
      <c r="N7" s="41">
        <f t="shared" si="3"/>
        <v>0</v>
      </c>
      <c r="O7" s="35">
        <f t="shared" si="4"/>
        <v>0</v>
      </c>
      <c r="P7" s="35">
        <f t="shared" si="5"/>
        <v>0</v>
      </c>
      <c r="Q7" s="35">
        <f t="shared" ref="Q7:Q15" si="7">O7*P7</f>
        <v>0</v>
      </c>
      <c r="R7" s="35">
        <f t="shared" si="6"/>
        <v>1</v>
      </c>
    </row>
    <row r="8" spans="1:18" ht="20" customHeight="1">
      <c r="A8" s="40">
        <v>3</v>
      </c>
      <c r="B8" s="76"/>
      <c r="C8" s="85"/>
      <c r="D8" s="85"/>
      <c r="E8" s="88"/>
      <c r="F8" s="48">
        <f t="shared" si="0"/>
        <v>0</v>
      </c>
      <c r="G8" s="40">
        <f>平日休日カレンダー!AA7</f>
        <v>0</v>
      </c>
      <c r="H8" s="40">
        <f>平日休日カレンダー!AB7</f>
        <v>0</v>
      </c>
      <c r="I8" s="125"/>
      <c r="J8" s="126"/>
      <c r="K8" s="127"/>
      <c r="L8" s="41">
        <f t="shared" si="1"/>
        <v>0</v>
      </c>
      <c r="M8" s="41">
        <f t="shared" si="2"/>
        <v>0</v>
      </c>
      <c r="N8" s="41">
        <f t="shared" si="3"/>
        <v>0</v>
      </c>
      <c r="O8" s="35">
        <f t="shared" si="4"/>
        <v>0</v>
      </c>
      <c r="P8" s="35">
        <f t="shared" si="5"/>
        <v>0</v>
      </c>
      <c r="Q8" s="35">
        <f t="shared" si="7"/>
        <v>0</v>
      </c>
      <c r="R8" s="35">
        <f t="shared" si="6"/>
        <v>1</v>
      </c>
    </row>
    <row r="9" spans="1:18" ht="20" customHeight="1">
      <c r="A9" s="40">
        <v>4</v>
      </c>
      <c r="B9" s="76"/>
      <c r="C9" s="85"/>
      <c r="D9" s="85"/>
      <c r="E9" s="88"/>
      <c r="F9" s="48">
        <f t="shared" si="0"/>
        <v>0</v>
      </c>
      <c r="G9" s="40">
        <f>平日休日カレンダー!AA8</f>
        <v>0</v>
      </c>
      <c r="H9" s="40">
        <f>平日休日カレンダー!AB8</f>
        <v>0</v>
      </c>
      <c r="I9" s="125"/>
      <c r="J9" s="126"/>
      <c r="K9" s="127"/>
      <c r="L9" s="41">
        <f t="shared" si="1"/>
        <v>0</v>
      </c>
      <c r="M9" s="41">
        <f t="shared" si="2"/>
        <v>0</v>
      </c>
      <c r="N9" s="41">
        <f t="shared" si="3"/>
        <v>0</v>
      </c>
      <c r="O9" s="35">
        <f t="shared" si="4"/>
        <v>0</v>
      </c>
      <c r="P9" s="35">
        <f t="shared" si="5"/>
        <v>0</v>
      </c>
      <c r="Q9" s="35">
        <f t="shared" si="7"/>
        <v>0</v>
      </c>
      <c r="R9" s="35">
        <f t="shared" si="6"/>
        <v>1</v>
      </c>
    </row>
    <row r="10" spans="1:18" ht="20" customHeight="1">
      <c r="A10" s="40">
        <v>5</v>
      </c>
      <c r="B10" s="76"/>
      <c r="C10" s="85"/>
      <c r="D10" s="85"/>
      <c r="E10" s="88"/>
      <c r="F10" s="48">
        <f t="shared" si="0"/>
        <v>0</v>
      </c>
      <c r="G10" s="40">
        <f>平日休日カレンダー!AA9</f>
        <v>0</v>
      </c>
      <c r="H10" s="40">
        <f>平日休日カレンダー!AB9</f>
        <v>0</v>
      </c>
      <c r="I10" s="125"/>
      <c r="J10" s="126"/>
      <c r="K10" s="127"/>
      <c r="L10" s="41">
        <f t="shared" si="1"/>
        <v>0</v>
      </c>
      <c r="M10" s="41">
        <f t="shared" si="2"/>
        <v>0</v>
      </c>
      <c r="N10" s="41">
        <f t="shared" si="3"/>
        <v>0</v>
      </c>
      <c r="O10" s="35">
        <f t="shared" si="4"/>
        <v>0</v>
      </c>
      <c r="P10" s="35">
        <f t="shared" si="5"/>
        <v>0</v>
      </c>
      <c r="Q10" s="35">
        <f t="shared" si="7"/>
        <v>0</v>
      </c>
      <c r="R10" s="35">
        <f t="shared" si="6"/>
        <v>1</v>
      </c>
    </row>
    <row r="11" spans="1:18" ht="20" customHeight="1">
      <c r="A11" s="40">
        <v>6</v>
      </c>
      <c r="B11" s="76"/>
      <c r="C11" s="85"/>
      <c r="D11" s="85"/>
      <c r="E11" s="88"/>
      <c r="F11" s="48">
        <f t="shared" si="0"/>
        <v>0</v>
      </c>
      <c r="G11" s="40">
        <f>平日休日カレンダー!AA10</f>
        <v>0</v>
      </c>
      <c r="H11" s="40">
        <f>平日休日カレンダー!AB10</f>
        <v>0</v>
      </c>
      <c r="I11" s="125"/>
      <c r="J11" s="126"/>
      <c r="K11" s="127"/>
      <c r="L11" s="41">
        <f t="shared" si="1"/>
        <v>0</v>
      </c>
      <c r="M11" s="41">
        <f>IF(F11=0,0,G11*D11)</f>
        <v>0</v>
      </c>
      <c r="N11" s="41">
        <f t="shared" si="3"/>
        <v>0</v>
      </c>
      <c r="O11" s="35">
        <f t="shared" si="4"/>
        <v>0</v>
      </c>
      <c r="P11" s="35">
        <f t="shared" si="5"/>
        <v>0</v>
      </c>
      <c r="Q11" s="35">
        <f t="shared" si="7"/>
        <v>0</v>
      </c>
      <c r="R11" s="35">
        <f t="shared" si="6"/>
        <v>1</v>
      </c>
    </row>
    <row r="12" spans="1:18" ht="20" customHeight="1">
      <c r="A12" s="40">
        <v>7</v>
      </c>
      <c r="B12" s="76"/>
      <c r="C12" s="85"/>
      <c r="D12" s="85"/>
      <c r="E12" s="88"/>
      <c r="F12" s="48">
        <f t="shared" si="0"/>
        <v>0</v>
      </c>
      <c r="G12" s="40">
        <f>平日休日カレンダー!AA11</f>
        <v>0</v>
      </c>
      <c r="H12" s="40">
        <f>平日休日カレンダー!AB11</f>
        <v>0</v>
      </c>
      <c r="I12" s="125"/>
      <c r="J12" s="126"/>
      <c r="K12" s="127"/>
      <c r="L12" s="41">
        <f t="shared" si="1"/>
        <v>0</v>
      </c>
      <c r="M12" s="41">
        <f t="shared" si="2"/>
        <v>0</v>
      </c>
      <c r="N12" s="41">
        <f t="shared" si="3"/>
        <v>0</v>
      </c>
      <c r="O12" s="35">
        <f t="shared" si="4"/>
        <v>0</v>
      </c>
      <c r="P12" s="35">
        <f t="shared" si="5"/>
        <v>0</v>
      </c>
      <c r="Q12" s="35">
        <f t="shared" si="7"/>
        <v>0</v>
      </c>
      <c r="R12" s="35">
        <f t="shared" si="6"/>
        <v>1</v>
      </c>
    </row>
    <row r="13" spans="1:18" ht="20" customHeight="1">
      <c r="A13" s="40">
        <v>8</v>
      </c>
      <c r="B13" s="76"/>
      <c r="C13" s="85"/>
      <c r="D13" s="85"/>
      <c r="E13" s="88"/>
      <c r="F13" s="48">
        <f t="shared" si="0"/>
        <v>0</v>
      </c>
      <c r="G13" s="40">
        <f>平日休日カレンダー!AA12</f>
        <v>0</v>
      </c>
      <c r="H13" s="40">
        <f>平日休日カレンダー!AB12</f>
        <v>0</v>
      </c>
      <c r="I13" s="125"/>
      <c r="J13" s="126"/>
      <c r="K13" s="127"/>
      <c r="L13" s="41">
        <f t="shared" si="1"/>
        <v>0</v>
      </c>
      <c r="M13" s="41">
        <f t="shared" si="2"/>
        <v>0</v>
      </c>
      <c r="N13" s="41">
        <f t="shared" si="3"/>
        <v>0</v>
      </c>
      <c r="O13" s="35">
        <f t="shared" si="4"/>
        <v>0</v>
      </c>
      <c r="P13" s="35">
        <f t="shared" si="5"/>
        <v>0</v>
      </c>
      <c r="Q13" s="35">
        <f t="shared" si="7"/>
        <v>0</v>
      </c>
      <c r="R13" s="35">
        <f t="shared" si="6"/>
        <v>1</v>
      </c>
    </row>
    <row r="14" spans="1:18" ht="20" customHeight="1">
      <c r="A14" s="40">
        <v>9</v>
      </c>
      <c r="B14" s="76"/>
      <c r="C14" s="85"/>
      <c r="D14" s="85"/>
      <c r="E14" s="88"/>
      <c r="F14" s="48">
        <f t="shared" si="0"/>
        <v>0</v>
      </c>
      <c r="G14" s="40">
        <f>平日休日カレンダー!AA13</f>
        <v>0</v>
      </c>
      <c r="H14" s="40">
        <f>平日休日カレンダー!AB13</f>
        <v>0</v>
      </c>
      <c r="I14" s="125"/>
      <c r="J14" s="126"/>
      <c r="K14" s="127"/>
      <c r="L14" s="41">
        <f t="shared" si="1"/>
        <v>0</v>
      </c>
      <c r="M14" s="41">
        <f t="shared" si="2"/>
        <v>0</v>
      </c>
      <c r="N14" s="41">
        <f t="shared" si="3"/>
        <v>0</v>
      </c>
      <c r="O14" s="35">
        <f t="shared" si="4"/>
        <v>0</v>
      </c>
      <c r="P14" s="35">
        <f t="shared" si="5"/>
        <v>0</v>
      </c>
      <c r="Q14" s="35">
        <f t="shared" si="7"/>
        <v>0</v>
      </c>
      <c r="R14" s="35">
        <f t="shared" si="6"/>
        <v>1</v>
      </c>
    </row>
    <row r="15" spans="1:18" ht="20" customHeight="1">
      <c r="A15" s="40">
        <v>10</v>
      </c>
      <c r="B15" s="76"/>
      <c r="C15" s="85"/>
      <c r="D15" s="85"/>
      <c r="E15" s="88"/>
      <c r="F15" s="48">
        <f t="shared" si="0"/>
        <v>0</v>
      </c>
      <c r="G15" s="40">
        <f>平日休日カレンダー!AA14</f>
        <v>0</v>
      </c>
      <c r="H15" s="40">
        <f>平日休日カレンダー!AB14</f>
        <v>0</v>
      </c>
      <c r="I15" s="125"/>
      <c r="J15" s="126"/>
      <c r="K15" s="127"/>
      <c r="L15" s="41">
        <f t="shared" si="1"/>
        <v>0</v>
      </c>
      <c r="M15" s="41">
        <f t="shared" si="2"/>
        <v>0</v>
      </c>
      <c r="N15" s="41">
        <f t="shared" si="3"/>
        <v>0</v>
      </c>
      <c r="O15" s="35">
        <f t="shared" si="4"/>
        <v>0</v>
      </c>
      <c r="P15" s="35">
        <f t="shared" si="5"/>
        <v>0</v>
      </c>
      <c r="Q15" s="35">
        <f t="shared" si="7"/>
        <v>0</v>
      </c>
      <c r="R15" s="35">
        <f t="shared" si="6"/>
        <v>1</v>
      </c>
    </row>
    <row r="16" spans="1:18" ht="20.5" customHeight="1">
      <c r="A16" s="143" t="s">
        <v>64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41"/>
      <c r="M16" s="41"/>
      <c r="N16" s="41"/>
      <c r="R16" s="35"/>
    </row>
    <row r="17" spans="1:18" ht="18.5" customHeight="1">
      <c r="A17" s="82" t="str">
        <f>IF(E17="","","割引対象外の期間が含まれています→")</f>
        <v/>
      </c>
      <c r="E17" s="82" t="str">
        <f>平日休日カレンダー!M28</f>
        <v/>
      </c>
      <c r="G17" s="91"/>
      <c r="H17" s="91"/>
      <c r="I17" s="91"/>
      <c r="J17" s="91"/>
      <c r="K17" s="91"/>
      <c r="L17" s="41"/>
      <c r="M17" s="41"/>
      <c r="N17" s="41"/>
      <c r="R17" s="35"/>
    </row>
    <row r="18" spans="1:18">
      <c r="A18" s="42"/>
      <c r="B18" s="43" t="s">
        <v>0</v>
      </c>
      <c r="C18" s="43" t="s">
        <v>29</v>
      </c>
      <c r="D18" s="43" t="s">
        <v>1</v>
      </c>
      <c r="E18" s="43" t="s">
        <v>24</v>
      </c>
      <c r="F18" s="43" t="s">
        <v>23</v>
      </c>
      <c r="G18" s="43" t="s">
        <v>26</v>
      </c>
      <c r="H18" s="119" t="s">
        <v>35</v>
      </c>
      <c r="I18" s="120"/>
      <c r="J18" s="120"/>
      <c r="K18" s="121"/>
      <c r="L18" s="44"/>
      <c r="M18" s="41"/>
      <c r="N18" s="41"/>
    </row>
    <row r="19" spans="1:18">
      <c r="A19" s="141"/>
      <c r="B19" s="140">
        <f>SUM(E6:E15)</f>
        <v>0</v>
      </c>
      <c r="C19" s="142">
        <f>INT(SUM(F6:F15))</f>
        <v>0</v>
      </c>
      <c r="D19" s="140">
        <f>B19-C19</f>
        <v>0</v>
      </c>
      <c r="E19" s="140">
        <f>MAX(O6:O15)</f>
        <v>0</v>
      </c>
      <c r="F19" s="140">
        <f>SUM(P6:P15)</f>
        <v>0</v>
      </c>
      <c r="G19" s="140">
        <f>SUM(Q6:Q15)</f>
        <v>0</v>
      </c>
      <c r="H19" s="140" t="s">
        <v>37</v>
      </c>
      <c r="I19" s="140"/>
      <c r="J19" s="45">
        <f>SUM(M6:M15)</f>
        <v>0</v>
      </c>
      <c r="K19" s="46" t="s">
        <v>36</v>
      </c>
    </row>
    <row r="20" spans="1:18">
      <c r="A20" s="141"/>
      <c r="B20" s="140"/>
      <c r="C20" s="142"/>
      <c r="D20" s="140"/>
      <c r="E20" s="140"/>
      <c r="F20" s="140"/>
      <c r="G20" s="140"/>
      <c r="H20" s="140" t="s">
        <v>38</v>
      </c>
      <c r="I20" s="140"/>
      <c r="J20" s="45">
        <f>SUM(N6:N15)</f>
        <v>0</v>
      </c>
      <c r="K20" s="46" t="s">
        <v>36</v>
      </c>
    </row>
    <row r="21" spans="1:18" ht="37" customHeight="1" thickBot="1">
      <c r="A21" s="110" t="s">
        <v>39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8" ht="38" customHeight="1">
      <c r="A22" s="133" t="s">
        <v>7</v>
      </c>
      <c r="B22" s="134"/>
      <c r="C22" s="116"/>
      <c r="D22" s="117"/>
      <c r="E22" s="117"/>
      <c r="F22" s="117"/>
      <c r="G22" s="117"/>
      <c r="H22" s="117"/>
      <c r="I22" s="117"/>
      <c r="J22" s="117"/>
      <c r="K22" s="118"/>
    </row>
    <row r="23" spans="1:18" ht="38" customHeight="1">
      <c r="A23" s="135" t="s">
        <v>25</v>
      </c>
      <c r="B23" s="136"/>
      <c r="C23" s="137"/>
      <c r="D23" s="138"/>
      <c r="E23" s="138"/>
      <c r="F23" s="138"/>
      <c r="G23" s="138"/>
      <c r="H23" s="138"/>
      <c r="I23" s="138"/>
      <c r="J23" s="138"/>
      <c r="K23" s="139"/>
    </row>
    <row r="24" spans="1:18" ht="32.5" customHeight="1" thickBot="1">
      <c r="A24" s="128" t="s">
        <v>2</v>
      </c>
      <c r="B24" s="129"/>
      <c r="C24" s="130"/>
      <c r="D24" s="131"/>
      <c r="E24" s="131"/>
      <c r="F24" s="131"/>
      <c r="G24" s="131"/>
      <c r="H24" s="131"/>
      <c r="I24" s="131"/>
      <c r="J24" s="131"/>
      <c r="K24" s="132"/>
      <c r="M24" s="47"/>
      <c r="N24" s="47"/>
    </row>
    <row r="25" spans="1:18" ht="27" customHeight="1" thickBot="1">
      <c r="A25" s="108" t="s">
        <v>79</v>
      </c>
      <c r="B25" s="109"/>
      <c r="C25" s="100" t="s">
        <v>75</v>
      </c>
      <c r="D25" s="105" t="s">
        <v>76</v>
      </c>
      <c r="E25" s="106"/>
      <c r="F25" s="106"/>
      <c r="G25" s="106"/>
      <c r="H25" s="106"/>
      <c r="I25" s="106"/>
      <c r="J25" s="106"/>
      <c r="K25" s="107"/>
    </row>
    <row r="26" spans="1:18" ht="7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8">
      <c r="A27" s="103" t="s">
        <v>78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8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8" ht="149.5" customHeight="1" thickBo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8" ht="27" customHeight="1">
      <c r="A30" s="101" t="s">
        <v>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8">
      <c r="A31" s="102" t="s">
        <v>32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8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1:1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9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 algorithmName="SHA-512" hashValue="nk02KsK2KcBLXpoSzXhqxUHCOcOmHqD98vNyYnkM13CvRkbxbP6ilJqi6uM/6pO0quTld/IXKLF9lGkdiu/HTw==" saltValue="eyti8Qn2jsBXqiKs2AuuIw==" spinCount="100000" sheet="1" formatCells="0"/>
  <mergeCells count="37">
    <mergeCell ref="I15:K15"/>
    <mergeCell ref="H19:I19"/>
    <mergeCell ref="A19:A20"/>
    <mergeCell ref="B19:B20"/>
    <mergeCell ref="C19:C20"/>
    <mergeCell ref="D19:D20"/>
    <mergeCell ref="E19:E20"/>
    <mergeCell ref="F19:F20"/>
    <mergeCell ref="G19:G20"/>
    <mergeCell ref="H20:I20"/>
    <mergeCell ref="A16:K16"/>
    <mergeCell ref="A24:B24"/>
    <mergeCell ref="C24:K24"/>
    <mergeCell ref="A22:B22"/>
    <mergeCell ref="A23:B23"/>
    <mergeCell ref="C23:K23"/>
    <mergeCell ref="A21:K21"/>
    <mergeCell ref="D1:F1"/>
    <mergeCell ref="A3:K3"/>
    <mergeCell ref="A4:K4"/>
    <mergeCell ref="C22:K22"/>
    <mergeCell ref="H18:K18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A30:K30"/>
    <mergeCell ref="A31:K34"/>
    <mergeCell ref="A27:K29"/>
    <mergeCell ref="D25:K25"/>
    <mergeCell ref="A25:B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BE31-B975-4F45-AA22-0F2134DF9D86}">
  <dimension ref="A1:AD127"/>
  <sheetViews>
    <sheetView topLeftCell="I16" zoomScale="40" zoomScaleNormal="40" workbookViewId="0">
      <selection activeCell="M28" sqref="M28:S28"/>
    </sheetView>
  </sheetViews>
  <sheetFormatPr baseColWidth="10" defaultColWidth="22.28515625" defaultRowHeight="60" customHeight="1"/>
  <cols>
    <col min="1" max="1" width="24" style="66" bestFit="1" customWidth="1"/>
    <col min="2" max="2" width="31.28515625" style="3" customWidth="1"/>
    <col min="3" max="3" width="25.85546875" style="1" bestFit="1" customWidth="1"/>
    <col min="4" max="4" width="19" style="3" bestFit="1" customWidth="1"/>
    <col min="5" max="5" width="68.5703125" style="2" bestFit="1" customWidth="1"/>
    <col min="6" max="6" width="43.140625" style="2" bestFit="1" customWidth="1"/>
    <col min="7" max="7" width="34.28515625" style="3" customWidth="1"/>
    <col min="8" max="8" width="13.28515625" style="2" customWidth="1"/>
    <col min="9" max="9" width="55.5703125" style="2" customWidth="1"/>
    <col min="10" max="10" width="33.28515625" style="2" customWidth="1"/>
    <col min="11" max="11" width="37.85546875" style="2" customWidth="1"/>
    <col min="12" max="12" width="30.42578125" style="2" bestFit="1" customWidth="1"/>
    <col min="13" max="15" width="27.140625" style="2" bestFit="1" customWidth="1"/>
    <col min="16" max="16" width="34.5703125" style="1" bestFit="1" customWidth="1"/>
    <col min="17" max="17" width="66.28515625" style="3" bestFit="1" customWidth="1"/>
    <col min="18" max="18" width="26.28515625" style="2" bestFit="1" customWidth="1"/>
    <col min="19" max="19" width="26.28515625" style="1" bestFit="1" customWidth="1"/>
    <col min="20" max="22" width="8.5703125" style="2" bestFit="1" customWidth="1"/>
    <col min="23" max="23" width="11.28515625" style="1" bestFit="1" customWidth="1"/>
    <col min="24" max="24" width="18.140625" style="3" bestFit="1" customWidth="1"/>
    <col min="25" max="25" width="13.7109375" style="2" bestFit="1" customWidth="1"/>
    <col min="26" max="26" width="13.7109375" style="1" bestFit="1" customWidth="1"/>
    <col min="27" max="28" width="20.140625" style="2" bestFit="1" customWidth="1"/>
    <col min="29" max="30" width="5.140625" style="1" bestFit="1" customWidth="1"/>
    <col min="31" max="31" width="20.85546875" style="1" customWidth="1"/>
    <col min="32" max="16384" width="22.28515625" style="1"/>
  </cols>
  <sheetData>
    <row r="1" spans="1:30" ht="60" customHeight="1" thickBot="1">
      <c r="G1" s="1"/>
      <c r="H1" s="1"/>
      <c r="I1" s="1"/>
      <c r="J1" s="1"/>
      <c r="K1" s="6"/>
      <c r="L1" s="6"/>
      <c r="M1" s="6"/>
      <c r="N1" s="6"/>
      <c r="O1" s="32"/>
      <c r="P1" s="32"/>
      <c r="Q1" s="32"/>
      <c r="R1" s="32"/>
      <c r="S1" s="32"/>
      <c r="T1" s="32"/>
      <c r="U1" s="6"/>
      <c r="V1" s="6"/>
      <c r="X1" s="1"/>
      <c r="Y1" s="1"/>
      <c r="AA1" s="1"/>
      <c r="AB1" s="1"/>
    </row>
    <row r="2" spans="1:30" ht="60" customHeight="1" thickBot="1">
      <c r="B2" s="56" t="s">
        <v>19</v>
      </c>
      <c r="C2" s="55">
        <f ca="1">TODAY()</f>
        <v>45047</v>
      </c>
      <c r="D2" s="31"/>
      <c r="E2" s="31"/>
      <c r="F2" s="31"/>
      <c r="G2" s="1"/>
      <c r="H2" s="1"/>
      <c r="I2" s="1"/>
      <c r="J2" s="1"/>
      <c r="K2" s="6"/>
      <c r="L2" s="6"/>
      <c r="M2" s="6"/>
      <c r="N2" s="6"/>
      <c r="O2" s="1"/>
      <c r="Q2" s="1"/>
      <c r="R2" s="1"/>
      <c r="T2" s="1"/>
      <c r="U2" s="6"/>
      <c r="V2" s="6"/>
      <c r="X2" s="1"/>
      <c r="Y2" s="1"/>
      <c r="AA2" s="1"/>
      <c r="AB2" s="1"/>
    </row>
    <row r="3" spans="1:30" ht="60" customHeight="1" thickBot="1">
      <c r="B3" s="30"/>
      <c r="C3" s="29"/>
      <c r="D3" s="29"/>
      <c r="E3" s="29"/>
      <c r="F3" s="29"/>
      <c r="G3" s="1"/>
      <c r="H3" s="1"/>
      <c r="I3" s="1"/>
      <c r="J3" s="1"/>
      <c r="K3" s="67"/>
      <c r="L3" s="144" t="s">
        <v>18</v>
      </c>
      <c r="M3" s="145"/>
      <c r="N3" s="145"/>
      <c r="O3" s="145"/>
      <c r="P3" s="145"/>
      <c r="Q3" s="145"/>
      <c r="R3" s="146"/>
      <c r="S3" s="144" t="s">
        <v>17</v>
      </c>
      <c r="T3" s="145"/>
      <c r="U3" s="145"/>
      <c r="V3" s="145"/>
      <c r="W3" s="145"/>
      <c r="X3" s="145"/>
      <c r="Y3" s="146"/>
      <c r="Z3" s="6"/>
      <c r="AA3" s="6"/>
      <c r="AB3" s="6"/>
    </row>
    <row r="4" spans="1:30" ht="60" customHeight="1" thickBot="1">
      <c r="B4" s="1"/>
      <c r="D4" s="1"/>
      <c r="E4" s="1"/>
      <c r="F4" s="1"/>
      <c r="G4" s="1"/>
      <c r="H4" s="28"/>
      <c r="I4" s="28" t="s">
        <v>16</v>
      </c>
      <c r="J4" s="27" t="s">
        <v>15</v>
      </c>
      <c r="K4" s="26" t="s">
        <v>14</v>
      </c>
      <c r="L4" s="25">
        <v>1</v>
      </c>
      <c r="M4" s="24">
        <v>2</v>
      </c>
      <c r="N4" s="24">
        <v>3</v>
      </c>
      <c r="O4" s="24">
        <v>4</v>
      </c>
      <c r="P4" s="24">
        <v>5</v>
      </c>
      <c r="Q4" s="24">
        <v>6</v>
      </c>
      <c r="R4" s="23">
        <v>7</v>
      </c>
      <c r="S4" s="25">
        <v>1</v>
      </c>
      <c r="T4" s="24">
        <v>2</v>
      </c>
      <c r="U4" s="24">
        <v>3</v>
      </c>
      <c r="V4" s="52">
        <v>4</v>
      </c>
      <c r="W4" s="52">
        <v>5</v>
      </c>
      <c r="X4" s="52">
        <v>6</v>
      </c>
      <c r="Y4" s="53">
        <v>7</v>
      </c>
      <c r="AA4" s="54" t="s">
        <v>13</v>
      </c>
      <c r="AB4" s="22" t="s">
        <v>12</v>
      </c>
    </row>
    <row r="5" spans="1:30" ht="60" customHeight="1">
      <c r="A5" s="51" t="s">
        <v>59</v>
      </c>
      <c r="B5" s="21" t="s">
        <v>6</v>
      </c>
      <c r="C5" s="2" t="s">
        <v>61</v>
      </c>
      <c r="D5" s="2" t="s">
        <v>11</v>
      </c>
      <c r="E5" s="2" t="s">
        <v>40</v>
      </c>
      <c r="F5" s="2" t="s">
        <v>63</v>
      </c>
      <c r="G5" s="2"/>
      <c r="H5" s="13">
        <v>1</v>
      </c>
      <c r="I5" s="12" t="str">
        <f>IF(割引確認書!B6="","",割引確認書!B6)</f>
        <v/>
      </c>
      <c r="J5" s="11">
        <f>割引確認書!C6</f>
        <v>0</v>
      </c>
      <c r="K5" s="10" t="str">
        <f>IFERROR(VALUE(I5),"")</f>
        <v/>
      </c>
      <c r="L5" s="20" t="str">
        <f t="shared" ref="L5:L14" si="0">IF(J5&gt;=1,K5,"")</f>
        <v/>
      </c>
      <c r="M5" s="19" t="str">
        <f t="shared" ref="M5:M14" si="1">IF(J5&gt;=2,L5+1,"")</f>
        <v/>
      </c>
      <c r="N5" s="19" t="str">
        <f t="shared" ref="N5:N14" si="2">IF(J5&gt;=3,M5+1,"")</f>
        <v/>
      </c>
      <c r="O5" s="19" t="str">
        <f t="shared" ref="O5:O14" si="3">IF(J5&gt;=4,N5+1,"")</f>
        <v/>
      </c>
      <c r="P5" s="19" t="str">
        <f t="shared" ref="P5:P14" si="4">IF(J5&gt;=5,O5+1,"")</f>
        <v/>
      </c>
      <c r="Q5" s="19" t="str">
        <f t="shared" ref="Q5:Q14" si="5">IF(J5&gt;=6,P5+1,"")</f>
        <v/>
      </c>
      <c r="R5" s="18" t="str">
        <f t="shared" ref="R5:R14" si="6">IF(J5&gt;=7,Q5+1,"")</f>
        <v/>
      </c>
      <c r="S5" s="14" t="str">
        <f>IFERROR(VLOOKUP(L5,テーブル2[#All],4,FALSE),"")</f>
        <v/>
      </c>
      <c r="T5" s="14" t="str">
        <f>IFERROR(VLOOKUP(M5,テーブル2[#All],4,FALSE),"")</f>
        <v/>
      </c>
      <c r="U5" s="14" t="str">
        <f>IFERROR(VLOOKUP(N5,テーブル2[#All],4,FALSE),"")</f>
        <v/>
      </c>
      <c r="V5" s="14" t="str">
        <f>IFERROR(VLOOKUP(O5,テーブル2[#All],4,FALSE),"")</f>
        <v/>
      </c>
      <c r="W5" s="14" t="str">
        <f>IFERROR(VLOOKUP(P5,テーブル2[#All],4,FALSE),"")</f>
        <v/>
      </c>
      <c r="X5" s="14" t="str">
        <f>IFERROR(VLOOKUP(Q5,テーブル2[#All],4,FALSE),"")</f>
        <v/>
      </c>
      <c r="Y5" s="14" t="str">
        <f>IFERROR(VLOOKUP(R5,テーブル2[#All],4,FALSE),"")</f>
        <v/>
      </c>
      <c r="AA5" s="8">
        <f t="shared" ref="AA5:AA14" si="7">IF(AB5=0,J5,J5-AB5)</f>
        <v>0</v>
      </c>
      <c r="AB5" s="8">
        <f t="shared" ref="AB5:AB14" si="8">COUNTIF(S5:Y5,"〇")</f>
        <v>0</v>
      </c>
      <c r="AC5" s="1">
        <f>VALUE(AA5)</f>
        <v>0</v>
      </c>
      <c r="AD5" s="1">
        <f>VALUE(AB5)</f>
        <v>0</v>
      </c>
    </row>
    <row r="6" spans="1:30" ht="60" customHeight="1">
      <c r="A6" s="66" t="str">
        <f>IFERROR(VLOOKUP(テーブル2[[#This Row],[3月]],$I$17:$J$33,2,FALSE),"")</f>
        <v/>
      </c>
      <c r="B6" s="4">
        <v>44986</v>
      </c>
      <c r="C6" s="5">
        <v>44986</v>
      </c>
      <c r="D6" s="4" t="str">
        <f t="shared" ref="D6:D69" si="9">TEXT(C6,"aaa")</f>
        <v>水</v>
      </c>
      <c r="E6" s="2" t="str">
        <f>IF(テーブル2[[#This Row],[曜日]]="土","〇","")</f>
        <v/>
      </c>
      <c r="F6" s="2" t="str">
        <f>IF(AND(テーブル2[[#This Row],[3月]]&gt;=DATEVALUE("2023/4/23"),テーブル2[[#This Row],[3月]]&lt;=DATEVALUE("2023/5/７")),"〇","×")</f>
        <v>×</v>
      </c>
      <c r="G6" s="17"/>
      <c r="H6" s="13">
        <v>2</v>
      </c>
      <c r="I6" s="12" t="str">
        <f>IF(割引確認書!B7="","",割引確認書!B7)</f>
        <v/>
      </c>
      <c r="J6" s="11">
        <f>割引確認書!C7</f>
        <v>0</v>
      </c>
      <c r="K6" s="10" t="str">
        <f>IFERROR(VALUE(I6),"")</f>
        <v/>
      </c>
      <c r="L6" s="16" t="str">
        <f t="shared" si="0"/>
        <v/>
      </c>
      <c r="M6" s="11" t="str">
        <f t="shared" si="1"/>
        <v/>
      </c>
      <c r="N6" s="11" t="str">
        <f t="shared" si="2"/>
        <v/>
      </c>
      <c r="O6" s="11" t="str">
        <f t="shared" si="3"/>
        <v/>
      </c>
      <c r="P6" s="11" t="str">
        <f t="shared" si="4"/>
        <v/>
      </c>
      <c r="Q6" s="11" t="str">
        <f t="shared" si="5"/>
        <v/>
      </c>
      <c r="R6" s="15" t="str">
        <f t="shared" si="6"/>
        <v/>
      </c>
      <c r="S6" s="14" t="str">
        <f>IFERROR(VLOOKUP(L6,テーブル2[#All],4,FALSE),"")</f>
        <v/>
      </c>
      <c r="T6" s="14" t="str">
        <f>IFERROR(VLOOKUP(M6,テーブル2[#All],4,FALSE),"")</f>
        <v/>
      </c>
      <c r="U6" s="14" t="str">
        <f>IFERROR(VLOOKUP(N6,テーブル2[#All],4,FALSE),"")</f>
        <v/>
      </c>
      <c r="V6" s="14" t="str">
        <f>IFERROR(VLOOKUP(O6,テーブル2[#All],4,FALSE),"")</f>
        <v/>
      </c>
      <c r="W6" s="14" t="str">
        <f>IFERROR(VLOOKUP(P6,テーブル2[#All],4,FALSE),"")</f>
        <v/>
      </c>
      <c r="X6" s="14" t="str">
        <f>IFERROR(VLOOKUP(Q6,テーブル2[#All],4,FALSE),"")</f>
        <v/>
      </c>
      <c r="Y6" s="14" t="str">
        <f>IFERROR(VLOOKUP(R6,テーブル2[#All],4,FALSE),"")</f>
        <v/>
      </c>
      <c r="AA6" s="9">
        <f t="shared" si="7"/>
        <v>0</v>
      </c>
      <c r="AB6" s="8">
        <f t="shared" si="8"/>
        <v>0</v>
      </c>
    </row>
    <row r="7" spans="1:30" ht="60" customHeight="1">
      <c r="A7" s="66" t="str">
        <f>IFERROR(VLOOKUP(テーブル2[[#This Row],[3月]],$I$17:$J$33,2,FALSE),"")</f>
        <v/>
      </c>
      <c r="B7" s="4">
        <v>44987</v>
      </c>
      <c r="C7" s="5">
        <v>44987</v>
      </c>
      <c r="D7" s="4" t="str">
        <f t="shared" si="9"/>
        <v>木</v>
      </c>
      <c r="E7" s="2" t="str">
        <f>IF(テーブル2[[#This Row],[曜日]]="土","〇","")</f>
        <v/>
      </c>
      <c r="F7" s="2" t="str">
        <f>IF(AND(テーブル2[[#This Row],[3月]]&gt;=DATEVALUE("2023/4/23"),テーブル2[[#This Row],[3月]]&lt;=DATEVALUE("2023/5/７")),"〇","×")</f>
        <v>×</v>
      </c>
      <c r="G7" s="17"/>
      <c r="H7" s="13">
        <v>3</v>
      </c>
      <c r="I7" s="12" t="str">
        <f>IF(割引確認書!B8="","",割引確認書!B8)</f>
        <v/>
      </c>
      <c r="J7" s="11">
        <f>割引確認書!C8</f>
        <v>0</v>
      </c>
      <c r="K7" s="10" t="str">
        <f>IFERROR(VALUE(I7),"")</f>
        <v/>
      </c>
      <c r="L7" s="16" t="str">
        <f t="shared" si="0"/>
        <v/>
      </c>
      <c r="M7" s="11" t="str">
        <f t="shared" si="1"/>
        <v/>
      </c>
      <c r="N7" s="11" t="str">
        <f t="shared" si="2"/>
        <v/>
      </c>
      <c r="O7" s="11" t="str">
        <f t="shared" si="3"/>
        <v/>
      </c>
      <c r="P7" s="11" t="str">
        <f t="shared" si="4"/>
        <v/>
      </c>
      <c r="Q7" s="11" t="str">
        <f t="shared" si="5"/>
        <v/>
      </c>
      <c r="R7" s="15" t="str">
        <f t="shared" si="6"/>
        <v/>
      </c>
      <c r="S7" s="14" t="str">
        <f>IFERROR(VLOOKUP(L7,テーブル2[#All],4,FALSE),"")</f>
        <v/>
      </c>
      <c r="T7" s="14" t="str">
        <f>IFERROR(VLOOKUP(M7,テーブル2[#All],4,FALSE),"")</f>
        <v/>
      </c>
      <c r="U7" s="14" t="str">
        <f>IFERROR(VLOOKUP(N7,テーブル2[#All],4,FALSE),"")</f>
        <v/>
      </c>
      <c r="V7" s="14" t="str">
        <f>IFERROR(VLOOKUP(O7,テーブル2[#All],4,FALSE),"")</f>
        <v/>
      </c>
      <c r="W7" s="14" t="str">
        <f>IFERROR(VLOOKUP(P7,テーブル2[#All],4,FALSE),"")</f>
        <v/>
      </c>
      <c r="X7" s="14" t="str">
        <f>IFERROR(VLOOKUP(Q7,テーブル2[#All],4,FALSE),"")</f>
        <v/>
      </c>
      <c r="Y7" s="14" t="str">
        <f>IFERROR(VLOOKUP(R7,テーブル2[#All],4,FALSE),"")</f>
        <v/>
      </c>
      <c r="AA7" s="9">
        <f t="shared" si="7"/>
        <v>0</v>
      </c>
      <c r="AB7" s="8">
        <f t="shared" si="8"/>
        <v>0</v>
      </c>
    </row>
    <row r="8" spans="1:30" ht="60" customHeight="1">
      <c r="A8" s="66" t="str">
        <f>IFERROR(VLOOKUP(テーブル2[[#This Row],[3月]],$I$17:$J$33,2,FALSE),"")</f>
        <v/>
      </c>
      <c r="B8" s="4">
        <v>44988</v>
      </c>
      <c r="C8" s="5">
        <v>44988</v>
      </c>
      <c r="D8" s="4" t="str">
        <f t="shared" si="9"/>
        <v>金</v>
      </c>
      <c r="E8" s="2" t="str">
        <f>IF(テーブル2[[#This Row],[曜日]]="土","〇","")</f>
        <v/>
      </c>
      <c r="F8" s="2" t="str">
        <f>IF(AND(テーブル2[[#This Row],[3月]]&gt;=DATEVALUE("2023/4/23"),テーブル2[[#This Row],[3月]]&lt;=DATEVALUE("2023/5/７")),"〇","×")</f>
        <v>×</v>
      </c>
      <c r="G8" s="17"/>
      <c r="H8" s="13">
        <v>4</v>
      </c>
      <c r="I8" s="12" t="str">
        <f>IF(割引確認書!B9="","",割引確認書!B9)</f>
        <v/>
      </c>
      <c r="J8" s="11">
        <f>割引確認書!C9</f>
        <v>0</v>
      </c>
      <c r="K8" s="10" t="str">
        <f t="shared" ref="K8:K14" si="10">IFERROR(VALUE(I8),"")</f>
        <v/>
      </c>
      <c r="L8" s="16" t="str">
        <f t="shared" si="0"/>
        <v/>
      </c>
      <c r="M8" s="11" t="str">
        <f t="shared" si="1"/>
        <v/>
      </c>
      <c r="N8" s="11" t="str">
        <f t="shared" si="2"/>
        <v/>
      </c>
      <c r="O8" s="11" t="str">
        <f t="shared" si="3"/>
        <v/>
      </c>
      <c r="P8" s="11" t="str">
        <f t="shared" si="4"/>
        <v/>
      </c>
      <c r="Q8" s="11" t="str">
        <f t="shared" si="5"/>
        <v/>
      </c>
      <c r="R8" s="15" t="str">
        <f t="shared" si="6"/>
        <v/>
      </c>
      <c r="S8" s="14" t="str">
        <f>IFERROR(VLOOKUP(L8,テーブル2[#All],4,FALSE),"")</f>
        <v/>
      </c>
      <c r="T8" s="14" t="str">
        <f>IFERROR(VLOOKUP(M8,テーブル2[#All],4,FALSE),"")</f>
        <v/>
      </c>
      <c r="U8" s="14" t="str">
        <f>IFERROR(VLOOKUP(N8,テーブル2[#All],4,FALSE),"")</f>
        <v/>
      </c>
      <c r="V8" s="14" t="str">
        <f>IFERROR(VLOOKUP(O8,テーブル2[#All],4,FALSE),"")</f>
        <v/>
      </c>
      <c r="W8" s="14" t="str">
        <f>IFERROR(VLOOKUP(P8,テーブル2[#All],4,FALSE),"")</f>
        <v/>
      </c>
      <c r="X8" s="14" t="str">
        <f>IFERROR(VLOOKUP(Q8,テーブル2[#All],4,FALSE),"")</f>
        <v/>
      </c>
      <c r="Y8" s="14" t="str">
        <f>IFERROR(VLOOKUP(R8,テーブル2[#All],4,FALSE),"")</f>
        <v/>
      </c>
      <c r="AA8" s="9">
        <f t="shared" si="7"/>
        <v>0</v>
      </c>
      <c r="AB8" s="8">
        <f t="shared" si="8"/>
        <v>0</v>
      </c>
    </row>
    <row r="9" spans="1:30" ht="60" customHeight="1">
      <c r="A9" s="66" t="str">
        <f>IFERROR(VLOOKUP(テーブル2[[#This Row],[3月]],$I$17:$J$33,2,FALSE),"")</f>
        <v/>
      </c>
      <c r="B9" s="4">
        <v>44989</v>
      </c>
      <c r="C9" s="5">
        <v>44989</v>
      </c>
      <c r="D9" s="4" t="str">
        <f t="shared" si="9"/>
        <v>土</v>
      </c>
      <c r="E9" s="2" t="str">
        <f>IF(テーブル2[[#This Row],[曜日]]="土","〇","")</f>
        <v>〇</v>
      </c>
      <c r="F9" s="2" t="str">
        <f>IF(AND(テーブル2[[#This Row],[3月]]&gt;=DATEVALUE("2023/4/23"),テーブル2[[#This Row],[3月]]&lt;=DATEVALUE("2023/5/７")),"〇","×")</f>
        <v>×</v>
      </c>
      <c r="G9" s="17"/>
      <c r="H9" s="13">
        <v>5</v>
      </c>
      <c r="I9" s="12" t="str">
        <f>IF(割引確認書!B10="","",割引確認書!B10)</f>
        <v/>
      </c>
      <c r="J9" s="11">
        <f>割引確認書!C10</f>
        <v>0</v>
      </c>
      <c r="K9" s="10" t="str">
        <f t="shared" si="10"/>
        <v/>
      </c>
      <c r="L9" s="16" t="str">
        <f t="shared" si="0"/>
        <v/>
      </c>
      <c r="M9" s="11" t="str">
        <f t="shared" si="1"/>
        <v/>
      </c>
      <c r="N9" s="11" t="str">
        <f t="shared" si="2"/>
        <v/>
      </c>
      <c r="O9" s="11" t="str">
        <f t="shared" si="3"/>
        <v/>
      </c>
      <c r="P9" s="11" t="str">
        <f t="shared" si="4"/>
        <v/>
      </c>
      <c r="Q9" s="11" t="str">
        <f t="shared" si="5"/>
        <v/>
      </c>
      <c r="R9" s="15" t="str">
        <f t="shared" si="6"/>
        <v/>
      </c>
      <c r="S9" s="14" t="str">
        <f>IFERROR(VLOOKUP(L9,テーブル2[#All],4,FALSE),"")</f>
        <v/>
      </c>
      <c r="T9" s="14" t="str">
        <f>IFERROR(VLOOKUP(M9,テーブル2[#All],4,FALSE),"")</f>
        <v/>
      </c>
      <c r="U9" s="14" t="str">
        <f>IFERROR(VLOOKUP(N9,テーブル2[#All],4,FALSE),"")</f>
        <v/>
      </c>
      <c r="V9" s="14" t="str">
        <f>IFERROR(VLOOKUP(O9,テーブル2[#All],4,FALSE),"")</f>
        <v/>
      </c>
      <c r="W9" s="14" t="str">
        <f>IFERROR(VLOOKUP(P9,テーブル2[#All],4,FALSE),"")</f>
        <v/>
      </c>
      <c r="X9" s="14" t="str">
        <f>IFERROR(VLOOKUP(Q9,テーブル2[#All],4,FALSE),"")</f>
        <v/>
      </c>
      <c r="Y9" s="14" t="str">
        <f>IFERROR(VLOOKUP(R9,テーブル2[#All],4,FALSE),"")</f>
        <v/>
      </c>
      <c r="AA9" s="9">
        <f t="shared" si="7"/>
        <v>0</v>
      </c>
      <c r="AB9" s="8">
        <f t="shared" si="8"/>
        <v>0</v>
      </c>
    </row>
    <row r="10" spans="1:30" ht="60" customHeight="1">
      <c r="A10" s="66" t="str">
        <f>IFERROR(VLOOKUP(テーブル2[[#This Row],[3月]],$I$17:$J$33,2,FALSE),"")</f>
        <v/>
      </c>
      <c r="B10" s="4">
        <v>44990</v>
      </c>
      <c r="C10" s="5">
        <v>44990</v>
      </c>
      <c r="D10" s="4" t="str">
        <f t="shared" si="9"/>
        <v>日</v>
      </c>
      <c r="E10" s="2" t="str">
        <f>IF(テーブル2[[#This Row],[曜日]]="土","〇","")</f>
        <v/>
      </c>
      <c r="F10" s="2" t="str">
        <f>IF(AND(テーブル2[[#This Row],[3月]]&gt;=DATEVALUE("2023/4/23"),テーブル2[[#This Row],[3月]]&lt;=DATEVALUE("2023/5/７")),"〇","×")</f>
        <v>×</v>
      </c>
      <c r="G10" s="17"/>
      <c r="H10" s="13">
        <v>6</v>
      </c>
      <c r="I10" s="12" t="str">
        <f>IF(割引確認書!B11="","",割引確認書!B11)</f>
        <v/>
      </c>
      <c r="J10" s="11">
        <f>割引確認書!C11</f>
        <v>0</v>
      </c>
      <c r="K10" s="10" t="str">
        <f t="shared" si="10"/>
        <v/>
      </c>
      <c r="L10" s="16" t="str">
        <f t="shared" si="0"/>
        <v/>
      </c>
      <c r="M10" s="11" t="str">
        <f t="shared" si="1"/>
        <v/>
      </c>
      <c r="N10" s="11" t="str">
        <f t="shared" si="2"/>
        <v/>
      </c>
      <c r="O10" s="11" t="str">
        <f t="shared" si="3"/>
        <v/>
      </c>
      <c r="P10" s="11" t="str">
        <f t="shared" si="4"/>
        <v/>
      </c>
      <c r="Q10" s="11" t="str">
        <f t="shared" si="5"/>
        <v/>
      </c>
      <c r="R10" s="15" t="str">
        <f t="shared" si="6"/>
        <v/>
      </c>
      <c r="S10" s="14" t="str">
        <f>IFERROR(VLOOKUP(L10,テーブル2[#All],4,FALSE),"")</f>
        <v/>
      </c>
      <c r="T10" s="14" t="str">
        <f>IFERROR(VLOOKUP(M10,テーブル2[#All],4,FALSE),"")</f>
        <v/>
      </c>
      <c r="U10" s="14" t="str">
        <f>IFERROR(VLOOKUP(N10,テーブル2[#All],4,FALSE),"")</f>
        <v/>
      </c>
      <c r="V10" s="14" t="str">
        <f>IFERROR(VLOOKUP(O10,テーブル2[#All],4,FALSE),"")</f>
        <v/>
      </c>
      <c r="W10" s="14" t="str">
        <f>IFERROR(VLOOKUP(P10,テーブル2[#All],4,FALSE),"")</f>
        <v/>
      </c>
      <c r="X10" s="14" t="str">
        <f>IFERROR(VLOOKUP(Q10,テーブル2[#All],4,FALSE),"")</f>
        <v/>
      </c>
      <c r="Y10" s="14" t="str">
        <f>IFERROR(VLOOKUP(R10,テーブル2[#All],4,FALSE),"")</f>
        <v/>
      </c>
      <c r="AA10" s="9">
        <f t="shared" si="7"/>
        <v>0</v>
      </c>
      <c r="AB10" s="8">
        <f t="shared" si="8"/>
        <v>0</v>
      </c>
    </row>
    <row r="11" spans="1:30" ht="60" customHeight="1">
      <c r="A11" s="66" t="str">
        <f>IFERROR(VLOOKUP(テーブル2[[#This Row],[3月]],$I$17:$J$33,2,FALSE),"")</f>
        <v/>
      </c>
      <c r="B11" s="4">
        <v>44991</v>
      </c>
      <c r="C11" s="5">
        <v>44991</v>
      </c>
      <c r="D11" s="4" t="str">
        <f t="shared" si="9"/>
        <v>月</v>
      </c>
      <c r="E11" s="2" t="str">
        <f>IF(テーブル2[[#This Row],[曜日]]="土","〇","")</f>
        <v/>
      </c>
      <c r="F11" s="2" t="str">
        <f>IF(AND(テーブル2[[#This Row],[3月]]&gt;=DATEVALUE("2023/4/23"),テーブル2[[#This Row],[3月]]&lt;=DATEVALUE("2023/5/７")),"〇","×")</f>
        <v>×</v>
      </c>
      <c r="G11" s="17"/>
      <c r="H11" s="13">
        <v>7</v>
      </c>
      <c r="I11" s="12" t="str">
        <f>IF(割引確認書!B12="","",割引確認書!B12)</f>
        <v/>
      </c>
      <c r="J11" s="11">
        <f>割引確認書!C12</f>
        <v>0</v>
      </c>
      <c r="K11" s="10" t="str">
        <f t="shared" si="10"/>
        <v/>
      </c>
      <c r="L11" s="16" t="str">
        <f t="shared" si="0"/>
        <v/>
      </c>
      <c r="M11" s="11" t="str">
        <f t="shared" si="1"/>
        <v/>
      </c>
      <c r="N11" s="11" t="str">
        <f t="shared" si="2"/>
        <v/>
      </c>
      <c r="O11" s="11" t="str">
        <f t="shared" si="3"/>
        <v/>
      </c>
      <c r="P11" s="11" t="str">
        <f t="shared" si="4"/>
        <v/>
      </c>
      <c r="Q11" s="11" t="str">
        <f t="shared" si="5"/>
        <v/>
      </c>
      <c r="R11" s="15" t="str">
        <f t="shared" si="6"/>
        <v/>
      </c>
      <c r="S11" s="14" t="str">
        <f>IFERROR(VLOOKUP(L11,テーブル2[#All],4,FALSE),"")</f>
        <v/>
      </c>
      <c r="T11" s="14" t="str">
        <f>IFERROR(VLOOKUP(M11,テーブル2[#All],4,FALSE),"")</f>
        <v/>
      </c>
      <c r="U11" s="14" t="str">
        <f>IFERROR(VLOOKUP(N11,テーブル2[#All],4,FALSE),"")</f>
        <v/>
      </c>
      <c r="V11" s="14" t="str">
        <f>IFERROR(VLOOKUP(O11,テーブル2[#All],4,FALSE),"")</f>
        <v/>
      </c>
      <c r="W11" s="14" t="str">
        <f>IFERROR(VLOOKUP(P11,テーブル2[#All],4,FALSE),"")</f>
        <v/>
      </c>
      <c r="X11" s="14" t="str">
        <f>IFERROR(VLOOKUP(Q11,テーブル2[#All],4,FALSE),"")</f>
        <v/>
      </c>
      <c r="Y11" s="14" t="str">
        <f>IFERROR(VLOOKUP(R11,テーブル2[#All],4,FALSE),"")</f>
        <v/>
      </c>
      <c r="AA11" s="9">
        <f t="shared" si="7"/>
        <v>0</v>
      </c>
      <c r="AB11" s="8">
        <f t="shared" si="8"/>
        <v>0</v>
      </c>
    </row>
    <row r="12" spans="1:30" ht="60" customHeight="1">
      <c r="A12" s="66" t="str">
        <f>IFERROR(VLOOKUP(テーブル2[[#This Row],[3月]],$I$17:$J$33,2,FALSE),"")</f>
        <v/>
      </c>
      <c r="B12" s="4">
        <v>44992</v>
      </c>
      <c r="C12" s="5">
        <v>44992</v>
      </c>
      <c r="D12" s="4" t="str">
        <f t="shared" si="9"/>
        <v>火</v>
      </c>
      <c r="E12" s="2" t="str">
        <f>IF(テーブル2[[#This Row],[曜日]]="土","〇","")</f>
        <v/>
      </c>
      <c r="F12" s="2" t="str">
        <f>IF(AND(テーブル2[[#This Row],[3月]]&gt;=DATEVALUE("2023/4/23"),テーブル2[[#This Row],[3月]]&lt;=DATEVALUE("2023/5/７")),"〇","×")</f>
        <v>×</v>
      </c>
      <c r="G12" s="17"/>
      <c r="H12" s="13">
        <v>8</v>
      </c>
      <c r="I12" s="12" t="str">
        <f>IF(割引確認書!B13="","",割引確認書!B13)</f>
        <v/>
      </c>
      <c r="J12" s="11">
        <f>割引確認書!C13</f>
        <v>0</v>
      </c>
      <c r="K12" s="10" t="str">
        <f t="shared" si="10"/>
        <v/>
      </c>
      <c r="L12" s="16" t="str">
        <f t="shared" si="0"/>
        <v/>
      </c>
      <c r="M12" s="11" t="str">
        <f t="shared" si="1"/>
        <v/>
      </c>
      <c r="N12" s="11" t="str">
        <f t="shared" si="2"/>
        <v/>
      </c>
      <c r="O12" s="11" t="str">
        <f t="shared" si="3"/>
        <v/>
      </c>
      <c r="P12" s="11" t="str">
        <f t="shared" si="4"/>
        <v/>
      </c>
      <c r="Q12" s="11" t="str">
        <f t="shared" si="5"/>
        <v/>
      </c>
      <c r="R12" s="15" t="str">
        <f t="shared" si="6"/>
        <v/>
      </c>
      <c r="S12" s="14" t="str">
        <f>IFERROR(VLOOKUP(L12,テーブル2[#All],4,FALSE),"")</f>
        <v/>
      </c>
      <c r="T12" s="14" t="str">
        <f>IFERROR(VLOOKUP(M12,テーブル2[#All],4,FALSE),"")</f>
        <v/>
      </c>
      <c r="U12" s="14" t="str">
        <f>IFERROR(VLOOKUP(N12,テーブル2[#All],4,FALSE),"")</f>
        <v/>
      </c>
      <c r="V12" s="14" t="str">
        <f>IFERROR(VLOOKUP(O12,テーブル2[#All],4,FALSE),"")</f>
        <v/>
      </c>
      <c r="W12" s="14" t="str">
        <f>IFERROR(VLOOKUP(P12,テーブル2[#All],4,FALSE),"")</f>
        <v/>
      </c>
      <c r="X12" s="14" t="str">
        <f>IFERROR(VLOOKUP(Q12,テーブル2[#All],4,FALSE),"")</f>
        <v/>
      </c>
      <c r="Y12" s="14" t="str">
        <f>IFERROR(VLOOKUP(R12,テーブル2[#All],4,FALSE),"")</f>
        <v/>
      </c>
      <c r="AA12" s="9">
        <f t="shared" si="7"/>
        <v>0</v>
      </c>
      <c r="AB12" s="8">
        <f t="shared" si="8"/>
        <v>0</v>
      </c>
    </row>
    <row r="13" spans="1:30" ht="60" customHeight="1">
      <c r="A13" s="66" t="str">
        <f>IFERROR(VLOOKUP(テーブル2[[#This Row],[3月]],$I$17:$J$33,2,FALSE),"")</f>
        <v/>
      </c>
      <c r="B13" s="4">
        <v>44993</v>
      </c>
      <c r="C13" s="5">
        <v>44993</v>
      </c>
      <c r="D13" s="4" t="str">
        <f t="shared" si="9"/>
        <v>水</v>
      </c>
      <c r="E13" s="2" t="str">
        <f>IF(テーブル2[[#This Row],[曜日]]="土","〇","")</f>
        <v/>
      </c>
      <c r="F13" s="2" t="str">
        <f>IF(AND(テーブル2[[#This Row],[3月]]&gt;=DATEVALUE("2023/4/23"),テーブル2[[#This Row],[3月]]&lt;=DATEVALUE("2023/5/７")),"〇","×")</f>
        <v>×</v>
      </c>
      <c r="G13" s="17"/>
      <c r="H13" s="13">
        <v>9</v>
      </c>
      <c r="I13" s="12" t="str">
        <f>IF(割引確認書!B14="","",割引確認書!B14)</f>
        <v/>
      </c>
      <c r="J13" s="11">
        <f>割引確認書!C14</f>
        <v>0</v>
      </c>
      <c r="K13" s="10" t="str">
        <f t="shared" si="10"/>
        <v/>
      </c>
      <c r="L13" s="16" t="str">
        <f t="shared" si="0"/>
        <v/>
      </c>
      <c r="M13" s="11" t="str">
        <f t="shared" si="1"/>
        <v/>
      </c>
      <c r="N13" s="11" t="str">
        <f t="shared" si="2"/>
        <v/>
      </c>
      <c r="O13" s="11" t="str">
        <f t="shared" si="3"/>
        <v/>
      </c>
      <c r="P13" s="11" t="str">
        <f t="shared" si="4"/>
        <v/>
      </c>
      <c r="Q13" s="11" t="str">
        <f t="shared" si="5"/>
        <v/>
      </c>
      <c r="R13" s="15" t="str">
        <f t="shared" si="6"/>
        <v/>
      </c>
      <c r="S13" s="14" t="str">
        <f>IFERROR(VLOOKUP(L13,テーブル2[#All],4,FALSE),"")</f>
        <v/>
      </c>
      <c r="T13" s="14" t="str">
        <f>IFERROR(VLOOKUP(M13,テーブル2[#All],4,FALSE),"")</f>
        <v/>
      </c>
      <c r="U13" s="14" t="str">
        <f>IFERROR(VLOOKUP(N13,テーブル2[#All],4,FALSE),"")</f>
        <v/>
      </c>
      <c r="V13" s="14" t="str">
        <f>IFERROR(VLOOKUP(O13,テーブル2[#All],4,FALSE),"")</f>
        <v/>
      </c>
      <c r="W13" s="14" t="str">
        <f>IFERROR(VLOOKUP(P13,テーブル2[#All],4,FALSE),"")</f>
        <v/>
      </c>
      <c r="X13" s="14" t="str">
        <f>IFERROR(VLOOKUP(Q13,テーブル2[#All],4,FALSE),"")</f>
        <v/>
      </c>
      <c r="Y13" s="14" t="str">
        <f>IFERROR(VLOOKUP(R13,テーブル2[#All],4,FALSE),"")</f>
        <v/>
      </c>
      <c r="AA13" s="9">
        <f t="shared" si="7"/>
        <v>0</v>
      </c>
      <c r="AB13" s="8">
        <f t="shared" si="8"/>
        <v>0</v>
      </c>
    </row>
    <row r="14" spans="1:30" ht="60" customHeight="1">
      <c r="A14" s="66" t="str">
        <f>IFERROR(VLOOKUP(テーブル2[[#This Row],[3月]],$I$17:$J$33,2,FALSE),"")</f>
        <v/>
      </c>
      <c r="B14" s="4">
        <v>44994</v>
      </c>
      <c r="C14" s="5">
        <v>44994</v>
      </c>
      <c r="D14" s="4" t="str">
        <f t="shared" si="9"/>
        <v>木</v>
      </c>
      <c r="E14" s="2" t="str">
        <f>IF(テーブル2[[#This Row],[曜日]]="土","〇","")</f>
        <v/>
      </c>
      <c r="F14" s="2" t="str">
        <f>IF(AND(テーブル2[[#This Row],[3月]]&gt;=DATEVALUE("2023/4/23"),テーブル2[[#This Row],[3月]]&lt;=DATEVALUE("2023/5/７")),"〇","×")</f>
        <v>×</v>
      </c>
      <c r="G14" s="2"/>
      <c r="H14" s="13">
        <v>10</v>
      </c>
      <c r="I14" s="12" t="str">
        <f>IF(割引確認書!B15="","",割引確認書!B15)</f>
        <v/>
      </c>
      <c r="J14" s="11">
        <f>割引確認書!C15</f>
        <v>0</v>
      </c>
      <c r="K14" s="10" t="str">
        <f t="shared" si="10"/>
        <v/>
      </c>
      <c r="L14" s="16" t="str">
        <f t="shared" si="0"/>
        <v/>
      </c>
      <c r="M14" s="11" t="str">
        <f t="shared" si="1"/>
        <v/>
      </c>
      <c r="N14" s="11" t="str">
        <f t="shared" si="2"/>
        <v/>
      </c>
      <c r="O14" s="11" t="str">
        <f t="shared" si="3"/>
        <v/>
      </c>
      <c r="P14" s="11" t="str">
        <f t="shared" si="4"/>
        <v/>
      </c>
      <c r="Q14" s="11" t="str">
        <f t="shared" si="5"/>
        <v/>
      </c>
      <c r="R14" s="15" t="str">
        <f t="shared" si="6"/>
        <v/>
      </c>
      <c r="S14" s="14" t="str">
        <f>IFERROR(VLOOKUP(L14,テーブル2[#All],4,FALSE),"")</f>
        <v/>
      </c>
      <c r="T14" s="14" t="str">
        <f>IFERROR(VLOOKUP(M14,テーブル2[#All],4,FALSE),"")</f>
        <v/>
      </c>
      <c r="U14" s="14" t="str">
        <f>IFERROR(VLOOKUP(N14,テーブル2[#All],4,FALSE),"")</f>
        <v/>
      </c>
      <c r="V14" s="14" t="str">
        <f>IFERROR(VLOOKUP(O14,テーブル2[#All],4,FALSE),"")</f>
        <v/>
      </c>
      <c r="W14" s="14" t="str">
        <f>IFERROR(VLOOKUP(P14,テーブル2[#All],4,FALSE),"")</f>
        <v/>
      </c>
      <c r="X14" s="14" t="str">
        <f>IFERROR(VLOOKUP(Q14,テーブル2[#All],4,FALSE),"")</f>
        <v/>
      </c>
      <c r="Y14" s="14" t="str">
        <f>IFERROR(VLOOKUP(R14,テーブル2[#All],4,FALSE),"")</f>
        <v/>
      </c>
      <c r="AA14" s="9">
        <f t="shared" si="7"/>
        <v>0</v>
      </c>
      <c r="AB14" s="8">
        <f t="shared" si="8"/>
        <v>0</v>
      </c>
    </row>
    <row r="15" spans="1:30" ht="60" customHeight="1" thickBot="1">
      <c r="A15" s="66" t="str">
        <f>IFERROR(VLOOKUP(テーブル2[[#This Row],[3月]],$I$17:$J$33,2,FALSE),"")</f>
        <v/>
      </c>
      <c r="B15" s="4">
        <v>44995</v>
      </c>
      <c r="C15" s="5">
        <v>44995</v>
      </c>
      <c r="D15" s="4" t="str">
        <f t="shared" si="9"/>
        <v>金</v>
      </c>
      <c r="E15" s="2" t="str">
        <f>IF(テーブル2[[#This Row],[曜日]]="土","〇","")</f>
        <v/>
      </c>
      <c r="F15" s="2" t="str">
        <f>IF(AND(テーブル2[[#This Row],[3月]]&gt;=DATEVALUE("2023/4/23"),テーブル2[[#This Row],[3月]]&lt;=DATEVALUE("2023/5/７")),"〇","×")</f>
        <v>×</v>
      </c>
      <c r="G15" s="1"/>
      <c r="H15" s="1"/>
      <c r="I15" s="1"/>
      <c r="J15" s="1"/>
      <c r="K15" s="1"/>
      <c r="N15" s="1"/>
      <c r="O15" s="1"/>
      <c r="Q15" s="1"/>
      <c r="R15" s="1"/>
      <c r="T15" s="1"/>
      <c r="U15" s="1"/>
      <c r="V15" s="1"/>
      <c r="X15" s="1"/>
      <c r="Y15" s="1"/>
      <c r="AA15" s="1"/>
      <c r="AB15" s="1"/>
    </row>
    <row r="16" spans="1:30" ht="60" customHeight="1" thickBot="1">
      <c r="A16" s="66" t="str">
        <f>IFERROR(VLOOKUP(テーブル2[[#This Row],[3月]],$I$17:$J$33,2,FALSE),"")</f>
        <v/>
      </c>
      <c r="B16" s="4">
        <v>44996</v>
      </c>
      <c r="C16" s="5">
        <v>44996</v>
      </c>
      <c r="D16" s="4" t="str">
        <f t="shared" si="9"/>
        <v>土</v>
      </c>
      <c r="E16" s="2" t="str">
        <f>IF(テーブル2[[#This Row],[曜日]]="土","〇","")</f>
        <v>〇</v>
      </c>
      <c r="F16" s="2" t="str">
        <f>IF(AND(テーブル2[[#This Row],[3月]]&gt;=DATEVALUE("2023/4/23"),テーブル2[[#This Row],[3月]]&lt;=DATEVALUE("2023/5/７")),"〇","×")</f>
        <v>×</v>
      </c>
      <c r="G16" s="1"/>
      <c r="H16" s="1"/>
      <c r="I16" s="64" t="s">
        <v>41</v>
      </c>
      <c r="J16" s="65"/>
      <c r="K16" s="1"/>
      <c r="L16" s="92" t="s">
        <v>62</v>
      </c>
      <c r="M16" s="93"/>
      <c r="N16" s="93"/>
      <c r="O16" s="93"/>
      <c r="P16" s="93"/>
      <c r="Q16" s="93"/>
      <c r="R16" s="56" t="s">
        <v>71</v>
      </c>
      <c r="S16" s="56" t="s">
        <v>72</v>
      </c>
      <c r="X16" s="68" t="s">
        <v>60</v>
      </c>
      <c r="Y16" s="1"/>
      <c r="AA16" s="1"/>
      <c r="AB16" s="1"/>
    </row>
    <row r="17" spans="1:28" ht="60" customHeight="1" thickBot="1">
      <c r="A17" s="66" t="str">
        <f>IFERROR(VLOOKUP(テーブル2[[#This Row],[3月]],$I$17:$J$33,2,FALSE),"")</f>
        <v/>
      </c>
      <c r="B17" s="4">
        <v>44997</v>
      </c>
      <c r="C17" s="5">
        <v>44997</v>
      </c>
      <c r="D17" s="4" t="str">
        <f t="shared" si="9"/>
        <v>日</v>
      </c>
      <c r="E17" s="2" t="str">
        <f>IF(テーブル2[[#This Row],[曜日]]="土","〇","")</f>
        <v/>
      </c>
      <c r="F17" s="2" t="str">
        <f>IF(AND(テーブル2[[#This Row],[3月]]&gt;=DATEVALUE("2023/4/23"),テーブル2[[#This Row],[3月]]&lt;=DATEVALUE("2023/5/７")),"〇","×")</f>
        <v>×</v>
      </c>
      <c r="G17" s="1"/>
      <c r="H17" s="1"/>
      <c r="I17" s="58">
        <v>44927</v>
      </c>
      <c r="J17" s="59" t="s">
        <v>42</v>
      </c>
      <c r="K17" s="57"/>
      <c r="L17" s="94" t="s">
        <v>65</v>
      </c>
      <c r="M17" s="94" t="s">
        <v>67</v>
      </c>
      <c r="N17" s="94" t="s">
        <v>69</v>
      </c>
      <c r="O17" s="94" t="s">
        <v>68</v>
      </c>
      <c r="P17" s="94" t="s">
        <v>70</v>
      </c>
      <c r="Q17" s="94" t="s">
        <v>74</v>
      </c>
      <c r="R17" s="94" t="s">
        <v>66</v>
      </c>
      <c r="S17" s="94" t="s">
        <v>66</v>
      </c>
      <c r="X17" s="70">
        <v>45039</v>
      </c>
      <c r="Y17" s="74">
        <v>45039</v>
      </c>
      <c r="AA17" s="1"/>
      <c r="AB17" s="1"/>
    </row>
    <row r="18" spans="1:28" ht="60" customHeight="1" thickBot="1">
      <c r="A18" s="66" t="str">
        <f>IFERROR(VLOOKUP(テーブル2[[#This Row],[3月]],$I$17:$J$33,2,FALSE),"")</f>
        <v/>
      </c>
      <c r="B18" s="4">
        <v>44998</v>
      </c>
      <c r="C18" s="5">
        <v>44998</v>
      </c>
      <c r="D18" s="4" t="str">
        <f t="shared" si="9"/>
        <v>月</v>
      </c>
      <c r="E18" s="2" t="str">
        <f>IF(テーブル2[[#This Row],[曜日]]="土","〇","")</f>
        <v/>
      </c>
      <c r="F18" s="2" t="str">
        <f>IF(AND(テーブル2[[#This Row],[3月]]&gt;=DATEVALUE("2023/4/23"),テーブル2[[#This Row],[3月]]&lt;=DATEVALUE("2023/5/７")),"〇","×")</f>
        <v>×</v>
      </c>
      <c r="G18" s="1"/>
      <c r="H18" s="1"/>
      <c r="I18" s="60">
        <v>44928</v>
      </c>
      <c r="J18" s="61" t="s">
        <v>43</v>
      </c>
      <c r="K18" s="1"/>
      <c r="L18" s="77" t="str">
        <f t="shared" ref="L18:L27" si="11">IFERROR(VALUE(I5),"")</f>
        <v/>
      </c>
      <c r="M18" s="77" t="str">
        <f>IFERROR(VLOOKUP(L18,テーブル2[#All],5,FALSE),"")</f>
        <v/>
      </c>
      <c r="N18" s="77" t="str">
        <f>IF(AND(L18&gt;=$Y$17,L18&lt;=$Y$22),"含","")</f>
        <v/>
      </c>
      <c r="O18" s="77" t="str">
        <f>IF(AND(L18&gt;=$Y$23,L18&lt;=$Y$31),"期間中","")</f>
        <v/>
      </c>
      <c r="P18" s="95" t="str">
        <f>IF(N18="","",L18+J5)</f>
        <v/>
      </c>
      <c r="Q18" s="95" t="str">
        <f>IF(P18="","",IF(P18&gt;=$Y$24,"超",""))</f>
        <v/>
      </c>
      <c r="R18" s="77" t="str">
        <f>IF(Q18="","","確認書1行目 ")</f>
        <v/>
      </c>
      <c r="S18" s="77" t="str">
        <f>IF(O18="","","確認書1行目 ")</f>
        <v/>
      </c>
      <c r="X18" s="70">
        <v>45040</v>
      </c>
      <c r="Y18" s="74">
        <v>45040</v>
      </c>
      <c r="Z18" s="1" t="str">
        <f t="shared" ref="Z18:Z31" si="12">IF(K6=Y18,J6+Y18,"")</f>
        <v/>
      </c>
      <c r="AA18" s="1"/>
      <c r="AB18" s="1"/>
    </row>
    <row r="19" spans="1:28" ht="60" customHeight="1" thickBot="1">
      <c r="A19" s="66" t="str">
        <f>IFERROR(VLOOKUP(テーブル2[[#This Row],[3月]],$I$17:$J$33,2,FALSE),"")</f>
        <v/>
      </c>
      <c r="B19" s="4">
        <v>44999</v>
      </c>
      <c r="C19" s="5">
        <v>44999</v>
      </c>
      <c r="D19" s="4" t="str">
        <f t="shared" si="9"/>
        <v>火</v>
      </c>
      <c r="E19" s="2" t="str">
        <f>IF(テーブル2[[#This Row],[曜日]]="土","〇","")</f>
        <v/>
      </c>
      <c r="F19" s="2" t="str">
        <f>IF(AND(テーブル2[[#This Row],[3月]]&gt;=DATEVALUE("2023/4/23"),テーブル2[[#This Row],[3月]]&lt;=DATEVALUE("2023/5/７")),"〇","×")</f>
        <v>×</v>
      </c>
      <c r="G19" s="1"/>
      <c r="H19" s="1"/>
      <c r="I19" s="60">
        <v>44935</v>
      </c>
      <c r="J19" s="61" t="s">
        <v>44</v>
      </c>
      <c r="K19" s="1"/>
      <c r="L19" s="77" t="str">
        <f t="shared" si="11"/>
        <v/>
      </c>
      <c r="M19" s="77" t="str">
        <f>IFERROR(VLOOKUP(L19,テーブル2[#All],5,FALSE),"")</f>
        <v/>
      </c>
      <c r="N19" s="77" t="str">
        <f t="shared" ref="N19:N27" si="13">IF(AND(L19&gt;=$Y$17,L19&lt;=$Y$22),"含","")</f>
        <v/>
      </c>
      <c r="O19" s="77" t="str">
        <f t="shared" ref="O19:O27" si="14">IF(AND(L19&gt;=$Y$23,L19&lt;=$Y$31),"期間中","")</f>
        <v/>
      </c>
      <c r="P19" s="95" t="str">
        <f t="shared" ref="P19:P27" si="15">IF(N19="","",L19+J6)</f>
        <v/>
      </c>
      <c r="Q19" s="95" t="str">
        <f t="shared" ref="Q19:Q27" si="16">IF(P19="","",IF(P19&gt;=$Y$24,"超",""))</f>
        <v/>
      </c>
      <c r="R19" s="77" t="str">
        <f>IF(Q19="","","確認書2行目 ")</f>
        <v/>
      </c>
      <c r="S19" s="77" t="str">
        <f>IF(O19="","","確認書2行目 ")</f>
        <v/>
      </c>
      <c r="X19" s="70">
        <v>45041</v>
      </c>
      <c r="Y19" s="74">
        <v>45041</v>
      </c>
      <c r="Z19" s="1" t="str">
        <f t="shared" si="12"/>
        <v/>
      </c>
      <c r="AA19" s="1"/>
      <c r="AB19" s="1"/>
    </row>
    <row r="20" spans="1:28" ht="60" customHeight="1" thickBot="1">
      <c r="A20" s="66" t="str">
        <f>IFERROR(VLOOKUP(テーブル2[[#This Row],[3月]],$I$17:$J$33,2,FALSE),"")</f>
        <v/>
      </c>
      <c r="B20" s="4">
        <v>45000</v>
      </c>
      <c r="C20" s="5">
        <v>45000</v>
      </c>
      <c r="D20" s="4" t="str">
        <f t="shared" si="9"/>
        <v>水</v>
      </c>
      <c r="E20" s="2" t="str">
        <f>IF(テーブル2[[#This Row],[曜日]]="土","〇","")</f>
        <v/>
      </c>
      <c r="F20" s="2" t="str">
        <f>IF(AND(テーブル2[[#This Row],[3月]]&gt;=DATEVALUE("2023/4/23"),テーブル2[[#This Row],[3月]]&lt;=DATEVALUE("2023/5/７")),"〇","×")</f>
        <v>×</v>
      </c>
      <c r="G20" s="1"/>
      <c r="H20" s="1"/>
      <c r="I20" s="60">
        <v>44968</v>
      </c>
      <c r="J20" s="61" t="s">
        <v>45</v>
      </c>
      <c r="K20" s="1"/>
      <c r="L20" s="77" t="str">
        <f t="shared" si="11"/>
        <v/>
      </c>
      <c r="M20" s="77" t="str">
        <f>IFERROR(VLOOKUP(L20,テーブル2[#All],5,FALSE),"")</f>
        <v/>
      </c>
      <c r="N20" s="77" t="str">
        <f t="shared" si="13"/>
        <v/>
      </c>
      <c r="O20" s="77" t="str">
        <f t="shared" si="14"/>
        <v/>
      </c>
      <c r="P20" s="95" t="str">
        <f t="shared" si="15"/>
        <v/>
      </c>
      <c r="Q20" s="95" t="str">
        <f t="shared" si="16"/>
        <v/>
      </c>
      <c r="R20" s="77" t="str">
        <f>IF(Q20="","","確認書3行目 ")</f>
        <v/>
      </c>
      <c r="S20" s="77" t="str">
        <f>IF(O20="","","確認書3行目 ")</f>
        <v/>
      </c>
      <c r="X20" s="70">
        <v>45042</v>
      </c>
      <c r="Y20" s="74">
        <v>45042</v>
      </c>
      <c r="Z20" s="1" t="str">
        <f t="shared" si="12"/>
        <v/>
      </c>
      <c r="AA20" s="1"/>
      <c r="AB20" s="1"/>
    </row>
    <row r="21" spans="1:28" ht="60" customHeight="1" thickBot="1">
      <c r="A21" s="66" t="str">
        <f>IFERROR(VLOOKUP(テーブル2[[#This Row],[3月]],$I$17:$J$33,2,FALSE),"")</f>
        <v/>
      </c>
      <c r="B21" s="4">
        <v>45001</v>
      </c>
      <c r="C21" s="5">
        <v>45001</v>
      </c>
      <c r="D21" s="4" t="str">
        <f t="shared" si="9"/>
        <v>木</v>
      </c>
      <c r="E21" s="2" t="str">
        <f>IF(テーブル2[[#This Row],[曜日]]="土","〇","")</f>
        <v/>
      </c>
      <c r="F21" s="2" t="str">
        <f>IF(AND(テーブル2[[#This Row],[3月]]&gt;=DATEVALUE("2023/4/23"),テーブル2[[#This Row],[3月]]&lt;=DATEVALUE("2023/5/７")),"〇","×")</f>
        <v>×</v>
      </c>
      <c r="G21" s="1"/>
      <c r="H21" s="6"/>
      <c r="I21" s="60">
        <v>44980</v>
      </c>
      <c r="J21" s="61" t="s">
        <v>46</v>
      </c>
      <c r="K21" s="6"/>
      <c r="L21" s="77" t="str">
        <f t="shared" si="11"/>
        <v/>
      </c>
      <c r="M21" s="77" t="str">
        <f>IFERROR(VLOOKUP(L21,テーブル2[#All],5,FALSE),"")</f>
        <v/>
      </c>
      <c r="N21" s="77" t="str">
        <f t="shared" si="13"/>
        <v/>
      </c>
      <c r="O21" s="77" t="str">
        <f t="shared" si="14"/>
        <v/>
      </c>
      <c r="P21" s="95" t="str">
        <f t="shared" si="15"/>
        <v/>
      </c>
      <c r="Q21" s="95" t="str">
        <f t="shared" si="16"/>
        <v/>
      </c>
      <c r="R21" s="77" t="str">
        <f>IF(Q21="","","確認書4行目 ")</f>
        <v/>
      </c>
      <c r="S21" s="77" t="str">
        <f>IF(O21="","","確認書4行目 ")</f>
        <v/>
      </c>
      <c r="X21" s="70">
        <v>45043</v>
      </c>
      <c r="Y21" s="74">
        <v>45043</v>
      </c>
      <c r="Z21" s="1" t="str">
        <f t="shared" si="12"/>
        <v/>
      </c>
      <c r="AA21" s="1"/>
      <c r="AB21" s="1"/>
    </row>
    <row r="22" spans="1:28" ht="60" customHeight="1" thickBot="1">
      <c r="A22" s="66" t="str">
        <f>IFERROR(VLOOKUP(テーブル2[[#This Row],[3月]],$I$17:$J$33,2,FALSE),"")</f>
        <v/>
      </c>
      <c r="B22" s="4">
        <v>45002</v>
      </c>
      <c r="C22" s="5">
        <v>45002</v>
      </c>
      <c r="D22" s="4" t="str">
        <f t="shared" si="9"/>
        <v>金</v>
      </c>
      <c r="E22" s="2" t="str">
        <f>IF(テーブル2[[#This Row],[曜日]]="土","〇","")</f>
        <v/>
      </c>
      <c r="F22" s="2" t="str">
        <f>IF(AND(テーブル2[[#This Row],[3月]]&gt;=DATEVALUE("2023/4/23"),テーブル2[[#This Row],[3月]]&lt;=DATEVALUE("2023/5/７")),"〇","×")</f>
        <v>×</v>
      </c>
      <c r="G22" s="2"/>
      <c r="H22" s="7"/>
      <c r="I22" s="60">
        <v>45006</v>
      </c>
      <c r="J22" s="61" t="s">
        <v>47</v>
      </c>
      <c r="K22" s="6"/>
      <c r="L22" s="77" t="str">
        <f t="shared" si="11"/>
        <v/>
      </c>
      <c r="M22" s="77" t="str">
        <f>IFERROR(VLOOKUP(L22,テーブル2[#All],5,FALSE),"")</f>
        <v/>
      </c>
      <c r="N22" s="77" t="str">
        <f t="shared" si="13"/>
        <v/>
      </c>
      <c r="O22" s="77" t="str">
        <f t="shared" si="14"/>
        <v/>
      </c>
      <c r="P22" s="95" t="str">
        <f t="shared" si="15"/>
        <v/>
      </c>
      <c r="Q22" s="95" t="str">
        <f t="shared" si="16"/>
        <v/>
      </c>
      <c r="R22" s="77" t="str">
        <f>IF(Q22="","","確認書5行目 ")</f>
        <v/>
      </c>
      <c r="S22" s="77" t="str">
        <f>IF(O22="","","確認書5行目 ")</f>
        <v/>
      </c>
      <c r="X22" s="79">
        <v>45044</v>
      </c>
      <c r="Y22" s="80">
        <v>45044</v>
      </c>
      <c r="Z22" s="1" t="str">
        <f t="shared" si="12"/>
        <v/>
      </c>
      <c r="AA22" s="1"/>
      <c r="AB22" s="1"/>
    </row>
    <row r="23" spans="1:28" ht="60" customHeight="1" thickBot="1">
      <c r="A23" s="66" t="str">
        <f>IFERROR(VLOOKUP(テーブル2[[#This Row],[3月]],$I$17:$J$33,2,FALSE),"")</f>
        <v/>
      </c>
      <c r="B23" s="4">
        <v>45003</v>
      </c>
      <c r="C23" s="5">
        <v>45003</v>
      </c>
      <c r="D23" s="4" t="str">
        <f t="shared" si="9"/>
        <v>土</v>
      </c>
      <c r="E23" s="2" t="str">
        <f>IF(テーブル2[[#This Row],[曜日]]="土","〇","")</f>
        <v>〇</v>
      </c>
      <c r="F23" s="2" t="str">
        <f>IF(AND(テーブル2[[#This Row],[3月]]&gt;=DATEVALUE("2023/4/23"),テーブル2[[#This Row],[3月]]&lt;=DATEVALUE("2023/5/７")),"〇","×")</f>
        <v>×</v>
      </c>
      <c r="G23" s="2"/>
      <c r="H23" s="7"/>
      <c r="I23" s="60">
        <v>45045</v>
      </c>
      <c r="J23" s="61" t="s">
        <v>48</v>
      </c>
      <c r="K23" s="6"/>
      <c r="L23" s="77" t="str">
        <f t="shared" si="11"/>
        <v/>
      </c>
      <c r="M23" s="77" t="str">
        <f>IFERROR(VLOOKUP(L23,テーブル2[#All],5,FALSE),"")</f>
        <v/>
      </c>
      <c r="N23" s="77" t="str">
        <f t="shared" si="13"/>
        <v/>
      </c>
      <c r="O23" s="77" t="str">
        <f t="shared" si="14"/>
        <v/>
      </c>
      <c r="P23" s="95" t="str">
        <f t="shared" si="15"/>
        <v/>
      </c>
      <c r="Q23" s="95" t="str">
        <f t="shared" si="16"/>
        <v/>
      </c>
      <c r="R23" s="77" t="str">
        <f>IF(Q23="","","確認書6行目 ")</f>
        <v/>
      </c>
      <c r="S23" s="77" t="str">
        <f>IF(O23="","","確認書6行目 ")</f>
        <v/>
      </c>
      <c r="X23" s="72">
        <v>45045</v>
      </c>
      <c r="Y23" s="81">
        <v>45045</v>
      </c>
      <c r="Z23" s="1" t="str">
        <f t="shared" si="12"/>
        <v/>
      </c>
      <c r="AA23" s="1"/>
      <c r="AB23" s="1"/>
    </row>
    <row r="24" spans="1:28" ht="60" customHeight="1" thickBot="1">
      <c r="A24" s="66" t="str">
        <f>IFERROR(VLOOKUP(テーブル2[[#This Row],[3月]],$I$17:$J$33,2,FALSE),"")</f>
        <v/>
      </c>
      <c r="B24" s="4">
        <v>45004</v>
      </c>
      <c r="C24" s="5">
        <v>45004</v>
      </c>
      <c r="D24" s="4" t="str">
        <f t="shared" si="9"/>
        <v>日</v>
      </c>
      <c r="E24" s="2" t="str">
        <f>IF(テーブル2[[#This Row],[曜日]]="土","〇","")</f>
        <v/>
      </c>
      <c r="F24" s="2" t="str">
        <f>IF(AND(テーブル2[[#This Row],[3月]]&gt;=DATEVALUE("2023/4/23"),テーブル2[[#This Row],[3月]]&lt;=DATEVALUE("2023/5/７")),"〇","×")</f>
        <v>×</v>
      </c>
      <c r="G24" s="2"/>
      <c r="H24" s="7"/>
      <c r="I24" s="60">
        <v>45049</v>
      </c>
      <c r="J24" s="61" t="s">
        <v>49</v>
      </c>
      <c r="K24" s="6"/>
      <c r="L24" s="77" t="str">
        <f t="shared" si="11"/>
        <v/>
      </c>
      <c r="M24" s="77" t="str">
        <f>IFERROR(VLOOKUP(L24,テーブル2[#All],5,FALSE),"")</f>
        <v/>
      </c>
      <c r="N24" s="77" t="str">
        <f t="shared" si="13"/>
        <v/>
      </c>
      <c r="O24" s="77" t="str">
        <f t="shared" si="14"/>
        <v/>
      </c>
      <c r="P24" s="95" t="str">
        <f t="shared" si="15"/>
        <v/>
      </c>
      <c r="Q24" s="95" t="str">
        <f t="shared" si="16"/>
        <v/>
      </c>
      <c r="R24" s="77" t="str">
        <f>IF(Q24="","","確認書7行目 ")</f>
        <v/>
      </c>
      <c r="S24" s="77" t="str">
        <f>IF(O24="","","確認書7行目 ")</f>
        <v/>
      </c>
      <c r="X24" s="69">
        <v>45046</v>
      </c>
      <c r="Y24" s="73">
        <v>45046</v>
      </c>
      <c r="Z24" s="1" t="str">
        <f t="shared" si="12"/>
        <v/>
      </c>
      <c r="AA24" s="1"/>
      <c r="AB24" s="1"/>
    </row>
    <row r="25" spans="1:28" ht="60" customHeight="1" thickBot="1">
      <c r="A25" s="66" t="str">
        <f>IFERROR(VLOOKUP(テーブル2[[#This Row],[3月]],$I$17:$J$33,2,FALSE),"")</f>
        <v/>
      </c>
      <c r="B25" s="4">
        <v>45005</v>
      </c>
      <c r="C25" s="5">
        <v>45005</v>
      </c>
      <c r="D25" s="4" t="str">
        <f t="shared" si="9"/>
        <v>月</v>
      </c>
      <c r="E25" s="2" t="str">
        <f>IF(テーブル2[[#This Row],[曜日]]="土","〇","")</f>
        <v/>
      </c>
      <c r="F25" s="2" t="str">
        <f>IF(AND(テーブル2[[#This Row],[3月]]&gt;=DATEVALUE("2023/4/23"),テーブル2[[#This Row],[3月]]&lt;=DATEVALUE("2023/5/７")),"〇","×")</f>
        <v>×</v>
      </c>
      <c r="G25" s="2"/>
      <c r="H25" s="7"/>
      <c r="I25" s="60">
        <v>45050</v>
      </c>
      <c r="J25" s="61" t="s">
        <v>50</v>
      </c>
      <c r="K25" s="6"/>
      <c r="L25" s="77" t="str">
        <f t="shared" si="11"/>
        <v/>
      </c>
      <c r="M25" s="77" t="str">
        <f>IFERROR(VLOOKUP(L25,テーブル2[#All],5,FALSE),"")</f>
        <v/>
      </c>
      <c r="N25" s="77" t="str">
        <f t="shared" si="13"/>
        <v/>
      </c>
      <c r="O25" s="77" t="str">
        <f t="shared" si="14"/>
        <v/>
      </c>
      <c r="P25" s="95" t="str">
        <f t="shared" si="15"/>
        <v/>
      </c>
      <c r="Q25" s="95" t="str">
        <f t="shared" si="16"/>
        <v/>
      </c>
      <c r="R25" s="77" t="str">
        <f>IF(Q25="","","確認書8行目 ")</f>
        <v/>
      </c>
      <c r="S25" s="77" t="str">
        <f>IF(O25="","","確認書8行目 ")</f>
        <v/>
      </c>
      <c r="X25" s="70">
        <v>45047</v>
      </c>
      <c r="Y25" s="74">
        <v>45047</v>
      </c>
      <c r="Z25" s="1" t="str">
        <f t="shared" si="12"/>
        <v/>
      </c>
      <c r="AA25" s="1"/>
      <c r="AB25" s="1"/>
    </row>
    <row r="26" spans="1:28" ht="60" customHeight="1" thickBot="1">
      <c r="A26" s="66" t="str">
        <f>IFERROR(VLOOKUP(テーブル2[[#This Row],[3月]],$I$17:$J$33,2,FALSE),"")</f>
        <v>春分の日</v>
      </c>
      <c r="B26" s="49">
        <v>45006</v>
      </c>
      <c r="C26" s="50">
        <v>45006</v>
      </c>
      <c r="D26" s="49" t="str">
        <f t="shared" si="9"/>
        <v>火</v>
      </c>
      <c r="E26" s="2" t="str">
        <f>IF(テーブル2[[#This Row],[曜日]]="土","〇","")</f>
        <v/>
      </c>
      <c r="F26" s="2" t="str">
        <f>IF(AND(テーブル2[[#This Row],[3月]]&gt;=DATEVALUE("2023/4/23"),テーブル2[[#This Row],[3月]]&lt;=DATEVALUE("2023/5/７")),"〇","×")</f>
        <v>×</v>
      </c>
      <c r="G26" s="2"/>
      <c r="H26" s="7"/>
      <c r="I26" s="60">
        <v>45051</v>
      </c>
      <c r="J26" s="61" t="s">
        <v>51</v>
      </c>
      <c r="K26" s="6"/>
      <c r="L26" s="77" t="str">
        <f t="shared" si="11"/>
        <v/>
      </c>
      <c r="M26" s="77" t="str">
        <f>IFERROR(VLOOKUP(L26,テーブル2[#All],5,FALSE),"")</f>
        <v/>
      </c>
      <c r="N26" s="77" t="str">
        <f t="shared" si="13"/>
        <v/>
      </c>
      <c r="O26" s="77" t="str">
        <f t="shared" si="14"/>
        <v/>
      </c>
      <c r="P26" s="95" t="str">
        <f t="shared" si="15"/>
        <v/>
      </c>
      <c r="Q26" s="95" t="str">
        <f t="shared" si="16"/>
        <v/>
      </c>
      <c r="R26" s="77" t="str">
        <f>IF(Q26="","","確認書9行目 ")</f>
        <v/>
      </c>
      <c r="S26" s="77" t="str">
        <f>IF(O26="","","確認書9行目 ")</f>
        <v/>
      </c>
      <c r="X26" s="70">
        <v>45048</v>
      </c>
      <c r="Y26" s="74">
        <v>45048</v>
      </c>
      <c r="Z26" s="1" t="str">
        <f t="shared" si="12"/>
        <v/>
      </c>
      <c r="AA26" s="1"/>
      <c r="AB26" s="1"/>
    </row>
    <row r="27" spans="1:28" ht="60" customHeight="1" thickBot="1">
      <c r="A27" s="66" t="str">
        <f>IFERROR(VLOOKUP(テーブル2[[#This Row],[3月]],$I$17:$J$33,2,FALSE),"")</f>
        <v/>
      </c>
      <c r="B27" s="4">
        <v>45007</v>
      </c>
      <c r="C27" s="5">
        <v>45007</v>
      </c>
      <c r="D27" s="4" t="str">
        <f t="shared" si="9"/>
        <v>水</v>
      </c>
      <c r="E27" s="2" t="str">
        <f>IF(テーブル2[[#This Row],[曜日]]="土","〇","")</f>
        <v/>
      </c>
      <c r="F27" s="2" t="str">
        <f>IF(AND(テーブル2[[#This Row],[3月]]&gt;=DATEVALUE("2023/4/23"),テーブル2[[#This Row],[3月]]&lt;=DATEVALUE("2023/5/７")),"〇","×")</f>
        <v>×</v>
      </c>
      <c r="G27" s="2"/>
      <c r="I27" s="60">
        <v>45124</v>
      </c>
      <c r="J27" s="61" t="s">
        <v>52</v>
      </c>
      <c r="K27" s="1"/>
      <c r="L27" s="77" t="str">
        <f t="shared" si="11"/>
        <v/>
      </c>
      <c r="M27" s="78" t="str">
        <f>IFERROR(VLOOKUP(L27,テーブル2[#All],5,FALSE),"")</f>
        <v/>
      </c>
      <c r="N27" s="78" t="str">
        <f t="shared" si="13"/>
        <v/>
      </c>
      <c r="O27" s="78" t="str">
        <f t="shared" si="14"/>
        <v/>
      </c>
      <c r="P27" s="96" t="str">
        <f t="shared" si="15"/>
        <v/>
      </c>
      <c r="Q27" s="95" t="str">
        <f t="shared" si="16"/>
        <v/>
      </c>
      <c r="R27" s="78" t="str">
        <f>IF(Q27="","","確認書10行目 ")</f>
        <v/>
      </c>
      <c r="S27" s="78" t="str">
        <f>IF(O27="","","確認書10行目 ")</f>
        <v/>
      </c>
      <c r="X27" s="70">
        <v>45049</v>
      </c>
      <c r="Y27" s="74">
        <v>45049</v>
      </c>
      <c r="Z27" s="1" t="str">
        <f t="shared" si="12"/>
        <v/>
      </c>
      <c r="AA27" s="1"/>
      <c r="AB27" s="1"/>
    </row>
    <row r="28" spans="1:28" ht="60" customHeight="1" thickBot="1">
      <c r="A28" s="66" t="str">
        <f>IFERROR(VLOOKUP(テーブル2[[#This Row],[3月]],$I$17:$J$33,2,FALSE),"")</f>
        <v/>
      </c>
      <c r="B28" s="4">
        <v>45008</v>
      </c>
      <c r="C28" s="5">
        <v>45008</v>
      </c>
      <c r="D28" s="4" t="str">
        <f t="shared" si="9"/>
        <v>木</v>
      </c>
      <c r="E28" s="2" t="str">
        <f>IF(テーブル2[[#This Row],[曜日]]="土","〇","")</f>
        <v/>
      </c>
      <c r="F28" s="2" t="str">
        <f>IF(AND(テーブル2[[#This Row],[3月]]&gt;=DATEVALUE("2023/4/23"),テーブル2[[#This Row],[3月]]&lt;=DATEVALUE("2023/5/７")),"〇","×")</f>
        <v>×</v>
      </c>
      <c r="G28" s="2"/>
      <c r="I28" s="60">
        <v>45149</v>
      </c>
      <c r="J28" s="61" t="s">
        <v>53</v>
      </c>
      <c r="K28" s="1"/>
      <c r="L28" s="90" t="s">
        <v>73</v>
      </c>
      <c r="M28" s="147" t="str">
        <f>S18&amp;S19&amp;S20&amp;S21&amp;S22&amp;S23&amp;S24&amp;S25&amp;S26&amp;S27</f>
        <v/>
      </c>
      <c r="N28" s="148"/>
      <c r="O28" s="148"/>
      <c r="P28" s="148"/>
      <c r="Q28" s="148"/>
      <c r="R28" s="148"/>
      <c r="S28" s="149"/>
      <c r="X28" s="70">
        <v>45050</v>
      </c>
      <c r="Y28" s="74">
        <v>45050</v>
      </c>
      <c r="Z28" s="1" t="str">
        <f t="shared" si="12"/>
        <v/>
      </c>
      <c r="AA28" s="1"/>
      <c r="AB28" s="1"/>
    </row>
    <row r="29" spans="1:28" ht="60" customHeight="1" thickBot="1">
      <c r="A29" s="66" t="str">
        <f>IFERROR(VLOOKUP(テーブル2[[#This Row],[3月]],$I$17:$J$33,2,FALSE),"")</f>
        <v/>
      </c>
      <c r="B29" s="4">
        <v>45009</v>
      </c>
      <c r="C29" s="5">
        <v>45009</v>
      </c>
      <c r="D29" s="4" t="str">
        <f t="shared" si="9"/>
        <v>金</v>
      </c>
      <c r="E29" s="2" t="str">
        <f>IF(テーブル2[[#This Row],[曜日]]="土","〇","")</f>
        <v/>
      </c>
      <c r="F29" s="2" t="str">
        <f>IF(AND(テーブル2[[#This Row],[3月]]&gt;=DATEVALUE("2023/4/23"),テーブル2[[#This Row],[3月]]&lt;=DATEVALUE("2023/5/７")),"〇","×")</f>
        <v>×</v>
      </c>
      <c r="G29" s="2"/>
      <c r="I29" s="60">
        <v>45187</v>
      </c>
      <c r="J29" s="61" t="s">
        <v>54</v>
      </c>
      <c r="K29" s="1"/>
      <c r="L29" s="89"/>
      <c r="X29" s="70">
        <v>45051</v>
      </c>
      <c r="Y29" s="74">
        <v>45051</v>
      </c>
      <c r="Z29" s="1" t="str">
        <f t="shared" si="12"/>
        <v/>
      </c>
      <c r="AA29" s="1"/>
      <c r="AB29" s="1"/>
    </row>
    <row r="30" spans="1:28" ht="60" customHeight="1" thickBot="1">
      <c r="A30" s="66" t="str">
        <f>IFERROR(VLOOKUP(テーブル2[[#This Row],[3月]],$I$17:$J$33,2,FALSE),"")</f>
        <v/>
      </c>
      <c r="B30" s="4">
        <v>45010</v>
      </c>
      <c r="C30" s="5">
        <v>45010</v>
      </c>
      <c r="D30" s="4" t="str">
        <f t="shared" si="9"/>
        <v>土</v>
      </c>
      <c r="E30" s="2" t="str">
        <f>IF(テーブル2[[#This Row],[曜日]]="土","〇","")</f>
        <v>〇</v>
      </c>
      <c r="F30" s="2" t="str">
        <f>IF(AND(テーブル2[[#This Row],[3月]]&gt;=DATEVALUE("2023/4/23"),テーブル2[[#This Row],[3月]]&lt;=DATEVALUE("2023/5/７")),"〇","×")</f>
        <v>×</v>
      </c>
      <c r="G30" s="2"/>
      <c r="I30" s="60">
        <v>45192</v>
      </c>
      <c r="J30" s="99" t="s">
        <v>55</v>
      </c>
      <c r="K30" s="1"/>
      <c r="L30" s="97"/>
      <c r="M30" s="98"/>
      <c r="N30" s="98"/>
      <c r="O30" s="98"/>
      <c r="X30" s="70">
        <v>45052</v>
      </c>
      <c r="Y30" s="74">
        <v>45052</v>
      </c>
      <c r="Z30" s="1" t="str">
        <f t="shared" si="12"/>
        <v/>
      </c>
      <c r="AA30" s="1"/>
      <c r="AB30" s="1"/>
    </row>
    <row r="31" spans="1:28" ht="60" customHeight="1" thickBot="1">
      <c r="A31" s="66" t="str">
        <f>IFERROR(VLOOKUP(テーブル2[[#This Row],[3月]],$I$17:$J$33,2,FALSE),"")</f>
        <v/>
      </c>
      <c r="B31" s="4">
        <v>45011</v>
      </c>
      <c r="C31" s="5">
        <v>45011</v>
      </c>
      <c r="D31" s="4" t="str">
        <f t="shared" si="9"/>
        <v>日</v>
      </c>
      <c r="E31" s="2" t="str">
        <f>IF(テーブル2[[#This Row],[曜日]]="土","〇","")</f>
        <v/>
      </c>
      <c r="F31" s="2" t="str">
        <f>IF(AND(テーブル2[[#This Row],[3月]]&gt;=DATEVALUE("2023/4/23"),テーブル2[[#This Row],[3月]]&lt;=DATEVALUE("2023/5/７")),"〇","×")</f>
        <v>×</v>
      </c>
      <c r="G31" s="2"/>
      <c r="I31" s="60">
        <v>45208</v>
      </c>
      <c r="J31" s="99" t="s">
        <v>58</v>
      </c>
      <c r="K31" s="1"/>
      <c r="L31" s="89"/>
      <c r="M31" s="1"/>
      <c r="N31" s="1"/>
      <c r="O31" s="1"/>
      <c r="R31" s="1"/>
      <c r="X31" s="71">
        <v>45053</v>
      </c>
      <c r="Y31" s="75">
        <v>45053</v>
      </c>
      <c r="Z31" s="1" t="str">
        <f t="shared" si="12"/>
        <v/>
      </c>
      <c r="AA31" s="1"/>
      <c r="AB31" s="1"/>
    </row>
    <row r="32" spans="1:28" ht="60" customHeight="1" thickBot="1">
      <c r="A32" s="66" t="str">
        <f>IFERROR(VLOOKUP(テーブル2[[#This Row],[3月]],$I$17:$J$33,2,FALSE),"")</f>
        <v/>
      </c>
      <c r="B32" s="4">
        <v>45012</v>
      </c>
      <c r="C32" s="5">
        <v>45012</v>
      </c>
      <c r="D32" s="4" t="str">
        <f t="shared" si="9"/>
        <v>月</v>
      </c>
      <c r="E32" s="2" t="str">
        <f>IF(テーブル2[[#This Row],[曜日]]="土","〇","")</f>
        <v/>
      </c>
      <c r="F32" s="2" t="str">
        <f>IF(AND(テーブル2[[#This Row],[3月]]&gt;=DATEVALUE("2023/4/23"),テーブル2[[#This Row],[3月]]&lt;=DATEVALUE("2023/5/７")),"〇","×")</f>
        <v>×</v>
      </c>
      <c r="G32" s="2"/>
      <c r="I32" s="60">
        <v>45233</v>
      </c>
      <c r="J32" s="99" t="s">
        <v>56</v>
      </c>
      <c r="K32" s="1"/>
      <c r="L32" s="89"/>
      <c r="M32" s="1"/>
      <c r="N32" s="1"/>
      <c r="O32" s="1"/>
      <c r="Q32" s="1"/>
      <c r="R32" s="1"/>
      <c r="T32" s="1"/>
      <c r="U32" s="1"/>
      <c r="V32" s="1"/>
      <c r="X32" s="1"/>
      <c r="Y32" s="1"/>
      <c r="AA32" s="1"/>
      <c r="AB32" s="1"/>
    </row>
    <row r="33" spans="1:28" ht="60" customHeight="1" thickBot="1">
      <c r="A33" s="66" t="str">
        <f>IFERROR(VLOOKUP(テーブル2[[#This Row],[3月]],$I$17:$J$33,2,FALSE),"")</f>
        <v/>
      </c>
      <c r="B33" s="4">
        <v>45013</v>
      </c>
      <c r="C33" s="5">
        <v>45013</v>
      </c>
      <c r="D33" s="4" t="str">
        <f t="shared" si="9"/>
        <v>火</v>
      </c>
      <c r="E33" s="2" t="str">
        <f>IF(テーブル2[[#This Row],[曜日]]="土","〇","")</f>
        <v/>
      </c>
      <c r="F33" s="2" t="str">
        <f>IF(AND(テーブル2[[#This Row],[3月]]&gt;=DATEVALUE("2023/4/23"),テーブル2[[#This Row],[3月]]&lt;=DATEVALUE("2023/5/７")),"〇","×")</f>
        <v>×</v>
      </c>
      <c r="G33" s="2"/>
      <c r="I33" s="62">
        <v>45253</v>
      </c>
      <c r="J33" s="63" t="s">
        <v>57</v>
      </c>
      <c r="K33" s="1"/>
      <c r="L33" s="89"/>
      <c r="M33" s="1"/>
      <c r="N33" s="1"/>
      <c r="O33" s="1"/>
      <c r="Q33" s="1"/>
      <c r="R33" s="1"/>
      <c r="T33" s="1"/>
      <c r="U33" s="1"/>
      <c r="V33" s="1"/>
      <c r="X33" s="1"/>
      <c r="Y33" s="1"/>
      <c r="AA33" s="1"/>
      <c r="AB33" s="1"/>
    </row>
    <row r="34" spans="1:28" ht="60" customHeight="1">
      <c r="A34" s="66" t="str">
        <f>IFERROR(VLOOKUP(テーブル2[[#This Row],[3月]],$I$17:$J$33,2,FALSE),"")</f>
        <v/>
      </c>
      <c r="B34" s="4">
        <v>45014</v>
      </c>
      <c r="C34" s="5">
        <v>45014</v>
      </c>
      <c r="D34" s="4" t="str">
        <f t="shared" si="9"/>
        <v>水</v>
      </c>
      <c r="E34" s="2" t="str">
        <f>IF(テーブル2[[#This Row],[曜日]]="土","〇","")</f>
        <v/>
      </c>
      <c r="F34" s="2" t="str">
        <f>IF(AND(テーブル2[[#This Row],[3月]]&gt;=DATEVALUE("2023/4/23"),テーブル2[[#This Row],[3月]]&lt;=DATEVALUE("2023/5/７")),"〇","×")</f>
        <v>×</v>
      </c>
      <c r="G34" s="2"/>
      <c r="I34" s="1"/>
      <c r="J34" s="1"/>
      <c r="K34" s="1"/>
      <c r="L34" s="89"/>
      <c r="M34" s="1"/>
      <c r="N34" s="1"/>
      <c r="O34" s="1"/>
      <c r="Q34" s="1"/>
      <c r="R34" s="1"/>
      <c r="T34" s="1"/>
      <c r="U34" s="1"/>
      <c r="V34" s="1"/>
      <c r="X34" s="1"/>
      <c r="Y34" s="1"/>
      <c r="AA34" s="1"/>
      <c r="AB34" s="1"/>
    </row>
    <row r="35" spans="1:28" ht="60" customHeight="1">
      <c r="A35" s="66" t="str">
        <f>IFERROR(VLOOKUP(テーブル2[[#This Row],[3月]],$I$17:$J$33,2,FALSE),"")</f>
        <v/>
      </c>
      <c r="B35" s="4">
        <v>45015</v>
      </c>
      <c r="C35" s="5">
        <v>45015</v>
      </c>
      <c r="D35" s="4" t="str">
        <f t="shared" si="9"/>
        <v>木</v>
      </c>
      <c r="E35" s="2" t="str">
        <f>IF(テーブル2[[#This Row],[曜日]]="土","〇","")</f>
        <v/>
      </c>
      <c r="F35" s="2" t="str">
        <f>IF(AND(テーブル2[[#This Row],[3月]]&gt;=DATEVALUE("2023/4/23"),テーブル2[[#This Row],[3月]]&lt;=DATEVALUE("2023/5/７")),"〇","×")</f>
        <v>×</v>
      </c>
      <c r="G35" s="2"/>
      <c r="I35" s="1"/>
      <c r="J35" s="1"/>
      <c r="K35" s="1"/>
      <c r="L35" s="89"/>
      <c r="M35" s="1"/>
      <c r="N35" s="1"/>
      <c r="O35" s="1"/>
      <c r="Q35" s="1"/>
      <c r="R35" s="1"/>
      <c r="T35" s="1"/>
      <c r="U35" s="1"/>
      <c r="V35" s="1"/>
      <c r="X35" s="1"/>
      <c r="Y35" s="1"/>
      <c r="AA35" s="1"/>
      <c r="AB35" s="1"/>
    </row>
    <row r="36" spans="1:28" ht="60" customHeight="1">
      <c r="A36" s="66" t="str">
        <f>IFERROR(VLOOKUP(テーブル2[[#This Row],[3月]],$I$17:$J$33,2,FALSE),"")</f>
        <v/>
      </c>
      <c r="B36" s="4">
        <v>45016</v>
      </c>
      <c r="C36" s="5">
        <v>45016</v>
      </c>
      <c r="D36" s="4" t="str">
        <f t="shared" si="9"/>
        <v>金</v>
      </c>
      <c r="E36" s="2" t="str">
        <f>IF(テーブル2[[#This Row],[曜日]]="土","〇","")</f>
        <v/>
      </c>
      <c r="F36" s="2" t="str">
        <f>IF(AND(テーブル2[[#This Row],[3月]]&gt;=DATEVALUE("2023/4/23"),テーブル2[[#This Row],[3月]]&lt;=DATEVALUE("2023/5/７")),"〇","×")</f>
        <v>×</v>
      </c>
      <c r="G36" s="2"/>
      <c r="I36" s="1"/>
      <c r="J36" s="1"/>
      <c r="K36" s="1"/>
      <c r="L36" s="3"/>
      <c r="M36" s="1"/>
      <c r="N36" s="1"/>
      <c r="O36" s="1"/>
      <c r="Q36" s="1"/>
      <c r="R36" s="1"/>
      <c r="T36" s="1"/>
      <c r="U36" s="1"/>
      <c r="V36" s="1"/>
      <c r="X36" s="1"/>
      <c r="Y36" s="1"/>
      <c r="AA36" s="1"/>
      <c r="AB36" s="1"/>
    </row>
    <row r="37" spans="1:28" ht="60" customHeight="1">
      <c r="A37" s="66" t="str">
        <f>IFERROR(VLOOKUP(テーブル2[[#This Row],[3月]],$I$17:$J$33,2,FALSE),"")</f>
        <v/>
      </c>
      <c r="B37" s="4">
        <v>45017</v>
      </c>
      <c r="C37" s="5">
        <v>45017</v>
      </c>
      <c r="D37" s="4" t="str">
        <f t="shared" si="9"/>
        <v>土</v>
      </c>
      <c r="E37" s="2" t="str">
        <f>IF(テーブル2[[#This Row],[曜日]]="土","〇","")</f>
        <v>〇</v>
      </c>
      <c r="F37" s="2" t="str">
        <f>IF(AND(テーブル2[[#This Row],[3月]]&gt;=DATEVALUE("2023/4/23"),テーブル2[[#This Row],[3月]]&lt;=DATEVALUE("2023/5/７")),"〇","×")</f>
        <v>×</v>
      </c>
      <c r="G37" s="2"/>
      <c r="I37" s="1"/>
      <c r="J37" s="1"/>
      <c r="K37" s="1"/>
      <c r="L37" s="3"/>
      <c r="M37" s="1"/>
      <c r="N37" s="1"/>
      <c r="O37" s="1"/>
      <c r="Q37" s="1"/>
      <c r="R37" s="1"/>
      <c r="T37" s="1"/>
      <c r="U37" s="1"/>
      <c r="V37" s="1"/>
      <c r="X37" s="1"/>
      <c r="Y37" s="1"/>
      <c r="AA37" s="1"/>
      <c r="AB37" s="1"/>
    </row>
    <row r="38" spans="1:28" ht="60" customHeight="1">
      <c r="A38" s="66" t="str">
        <f>IFERROR(VLOOKUP(テーブル2[[#This Row],[3月]],$I$17:$J$33,2,FALSE),"")</f>
        <v/>
      </c>
      <c r="B38" s="4">
        <v>45018</v>
      </c>
      <c r="C38" s="5">
        <v>45018</v>
      </c>
      <c r="D38" s="4" t="str">
        <f t="shared" si="9"/>
        <v>日</v>
      </c>
      <c r="E38" s="2" t="str">
        <f>IF(テーブル2[[#This Row],[曜日]]="土","〇","")</f>
        <v/>
      </c>
      <c r="F38" s="2" t="str">
        <f>IF(AND(テーブル2[[#This Row],[3月]]&gt;=DATEVALUE("2023/4/23"),テーブル2[[#This Row],[3月]]&lt;=DATEVALUE("2023/5/７")),"〇","×")</f>
        <v>×</v>
      </c>
      <c r="G38" s="2"/>
      <c r="I38" s="1"/>
      <c r="J38" s="1"/>
      <c r="K38" s="1"/>
      <c r="L38" s="3"/>
      <c r="M38" s="1"/>
      <c r="N38" s="1"/>
      <c r="O38" s="1"/>
      <c r="Q38" s="1"/>
      <c r="R38" s="1"/>
      <c r="T38" s="1"/>
      <c r="U38" s="1"/>
      <c r="V38" s="1"/>
      <c r="X38" s="1"/>
      <c r="Y38" s="1"/>
      <c r="AA38" s="1"/>
      <c r="AB38" s="1"/>
    </row>
    <row r="39" spans="1:28" ht="60" customHeight="1">
      <c r="A39" s="66" t="str">
        <f>IFERROR(VLOOKUP(テーブル2[[#This Row],[3月]],$I$17:$J$33,2,FALSE),"")</f>
        <v/>
      </c>
      <c r="B39" s="4">
        <v>45019</v>
      </c>
      <c r="C39" s="5">
        <v>45019</v>
      </c>
      <c r="D39" s="4" t="str">
        <f t="shared" si="9"/>
        <v>月</v>
      </c>
      <c r="E39" s="2" t="str">
        <f>IF(テーブル2[[#This Row],[曜日]]="土","〇","")</f>
        <v/>
      </c>
      <c r="F39" s="2" t="str">
        <f>IF(AND(テーブル2[[#This Row],[3月]]&gt;=DATEVALUE("2023/4/23"),テーブル2[[#This Row],[3月]]&lt;=DATEVALUE("2023/5/７")),"〇","×")</f>
        <v>×</v>
      </c>
      <c r="G39" s="2"/>
      <c r="I39" s="1"/>
      <c r="J39" s="1"/>
      <c r="K39" s="1"/>
      <c r="L39" s="1"/>
      <c r="M39" s="1"/>
      <c r="N39" s="1"/>
      <c r="O39" s="1"/>
      <c r="Q39" s="1"/>
      <c r="R39" s="1"/>
      <c r="T39" s="1"/>
      <c r="U39" s="1"/>
      <c r="V39" s="1"/>
      <c r="X39" s="1"/>
      <c r="Y39" s="1"/>
      <c r="AA39" s="1"/>
      <c r="AB39" s="1"/>
    </row>
    <row r="40" spans="1:28" ht="60" customHeight="1">
      <c r="A40" s="66" t="str">
        <f>IFERROR(VLOOKUP(テーブル2[[#This Row],[3月]],$I$17:$J$33,2,FALSE),"")</f>
        <v/>
      </c>
      <c r="B40" s="4">
        <v>45020</v>
      </c>
      <c r="C40" s="5">
        <v>45020</v>
      </c>
      <c r="D40" s="4" t="str">
        <f t="shared" si="9"/>
        <v>火</v>
      </c>
      <c r="E40" s="2" t="str">
        <f>IF(テーブル2[[#This Row],[曜日]]="土","〇","")</f>
        <v/>
      </c>
      <c r="F40" s="2" t="str">
        <f>IF(AND(テーブル2[[#This Row],[3月]]&gt;=DATEVALUE("2023/4/23"),テーブル2[[#This Row],[3月]]&lt;=DATEVALUE("2023/5/７")),"〇","×")</f>
        <v>×</v>
      </c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T40" s="1"/>
      <c r="U40" s="1"/>
      <c r="V40" s="1"/>
      <c r="X40" s="1"/>
      <c r="Y40" s="1"/>
      <c r="AA40" s="1"/>
      <c r="AB40" s="1"/>
    </row>
    <row r="41" spans="1:28" ht="60" customHeight="1">
      <c r="A41" s="66" t="str">
        <f>IFERROR(VLOOKUP(テーブル2[[#This Row],[3月]],$I$17:$J$33,2,FALSE),"")</f>
        <v/>
      </c>
      <c r="B41" s="4">
        <v>45021</v>
      </c>
      <c r="C41" s="5">
        <v>45021</v>
      </c>
      <c r="D41" s="4" t="str">
        <f t="shared" si="9"/>
        <v>水</v>
      </c>
      <c r="E41" s="2" t="str">
        <f>IF(テーブル2[[#This Row],[曜日]]="土","〇","")</f>
        <v/>
      </c>
      <c r="F41" s="2" t="str">
        <f>IF(AND(テーブル2[[#This Row],[3月]]&gt;=DATEVALUE("2023/4/23"),テーブル2[[#This Row],[3月]]&lt;=DATEVALUE("2023/5/７")),"〇","×")</f>
        <v>×</v>
      </c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T41" s="1"/>
      <c r="U41" s="1"/>
      <c r="V41" s="1"/>
      <c r="X41" s="1"/>
      <c r="Y41" s="1"/>
      <c r="AA41" s="1"/>
      <c r="AB41" s="1"/>
    </row>
    <row r="42" spans="1:28" ht="60" customHeight="1">
      <c r="A42" s="66" t="str">
        <f>IFERROR(VLOOKUP(テーブル2[[#This Row],[3月]],$I$17:$J$33,2,FALSE),"")</f>
        <v/>
      </c>
      <c r="B42" s="4">
        <v>45022</v>
      </c>
      <c r="C42" s="5">
        <v>45022</v>
      </c>
      <c r="D42" s="4" t="str">
        <f t="shared" si="9"/>
        <v>木</v>
      </c>
      <c r="E42" s="2" t="str">
        <f>IF(テーブル2[[#This Row],[曜日]]="土","〇","")</f>
        <v/>
      </c>
      <c r="F42" s="2" t="str">
        <f>IF(AND(テーブル2[[#This Row],[3月]]&gt;=DATEVALUE("2023/4/23"),テーブル2[[#This Row],[3月]]&lt;=DATEVALUE("2023/5/７")),"〇","×")</f>
        <v>×</v>
      </c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T42" s="1"/>
      <c r="U42" s="1"/>
      <c r="V42" s="1"/>
      <c r="X42" s="1"/>
      <c r="Y42" s="1"/>
      <c r="AA42" s="1"/>
      <c r="AB42" s="1"/>
    </row>
    <row r="43" spans="1:28" ht="60" customHeight="1">
      <c r="A43" s="66" t="str">
        <f>IFERROR(VLOOKUP(テーブル2[[#This Row],[3月]],$I$17:$J$33,2,FALSE),"")</f>
        <v/>
      </c>
      <c r="B43" s="4">
        <v>45023</v>
      </c>
      <c r="C43" s="5">
        <v>45023</v>
      </c>
      <c r="D43" s="4" t="str">
        <f t="shared" si="9"/>
        <v>金</v>
      </c>
      <c r="E43" s="2" t="str">
        <f>IF(テーブル2[[#This Row],[曜日]]="土","〇","")</f>
        <v/>
      </c>
      <c r="F43" s="2" t="str">
        <f>IF(AND(テーブル2[[#This Row],[3月]]&gt;=DATEVALUE("2023/4/23"),テーブル2[[#This Row],[3月]]&lt;=DATEVALUE("2023/5/７")),"〇","×")</f>
        <v>×</v>
      </c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T43" s="1"/>
      <c r="U43" s="1"/>
      <c r="V43" s="1"/>
      <c r="X43" s="1"/>
      <c r="Y43" s="1"/>
      <c r="AA43" s="1"/>
      <c r="AB43" s="1"/>
    </row>
    <row r="44" spans="1:28" ht="60" customHeight="1">
      <c r="A44" s="66" t="str">
        <f>IFERROR(VLOOKUP(テーブル2[[#This Row],[3月]],$I$17:$J$33,2,FALSE),"")</f>
        <v/>
      </c>
      <c r="B44" s="4">
        <v>45024</v>
      </c>
      <c r="C44" s="5">
        <v>45024</v>
      </c>
      <c r="D44" s="4" t="str">
        <f t="shared" si="9"/>
        <v>土</v>
      </c>
      <c r="E44" s="2" t="str">
        <f>IF(テーブル2[[#This Row],[曜日]]="土","〇","")</f>
        <v>〇</v>
      </c>
      <c r="F44" s="2" t="str">
        <f>IF(AND(テーブル2[[#This Row],[3月]]&gt;=DATEVALUE("2023/4/23"),テーブル2[[#This Row],[3月]]&lt;=DATEVALUE("2023/5/７")),"〇","×")</f>
        <v>×</v>
      </c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T44" s="1"/>
      <c r="U44" s="1"/>
      <c r="V44" s="1"/>
      <c r="X44" s="1"/>
      <c r="Y44" s="1"/>
      <c r="AA44" s="1"/>
      <c r="AB44" s="1"/>
    </row>
    <row r="45" spans="1:28" ht="60" customHeight="1">
      <c r="A45" s="66" t="str">
        <f>IFERROR(VLOOKUP(テーブル2[[#This Row],[3月]],$I$17:$J$33,2,FALSE),"")</f>
        <v/>
      </c>
      <c r="B45" s="4">
        <v>45025</v>
      </c>
      <c r="C45" s="5">
        <v>45025</v>
      </c>
      <c r="D45" s="4" t="str">
        <f t="shared" si="9"/>
        <v>日</v>
      </c>
      <c r="E45" s="2" t="str">
        <f>IF(テーブル2[[#This Row],[曜日]]="土","〇","")</f>
        <v/>
      </c>
      <c r="F45" s="2" t="str">
        <f>IF(AND(テーブル2[[#This Row],[3月]]&gt;=DATEVALUE("2023/4/23"),テーブル2[[#This Row],[3月]]&lt;=DATEVALUE("2023/5/７")),"〇","×")</f>
        <v>×</v>
      </c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T45" s="1"/>
      <c r="U45" s="1"/>
      <c r="V45" s="1"/>
      <c r="X45" s="1"/>
      <c r="Y45" s="1"/>
      <c r="AA45" s="1"/>
      <c r="AB45" s="1"/>
    </row>
    <row r="46" spans="1:28" ht="60" customHeight="1">
      <c r="A46" s="66" t="str">
        <f>IFERROR(VLOOKUP(テーブル2[[#This Row],[3月]],$I$17:$J$33,2,FALSE),"")</f>
        <v/>
      </c>
      <c r="B46" s="4">
        <v>45026</v>
      </c>
      <c r="C46" s="5">
        <v>45026</v>
      </c>
      <c r="D46" s="4" t="str">
        <f t="shared" si="9"/>
        <v>月</v>
      </c>
      <c r="E46" s="2" t="str">
        <f>IF(テーブル2[[#This Row],[曜日]]="土","〇","")</f>
        <v/>
      </c>
      <c r="F46" s="2" t="str">
        <f>IF(AND(テーブル2[[#This Row],[3月]]&gt;=DATEVALUE("2023/4/23"),テーブル2[[#This Row],[3月]]&lt;=DATEVALUE("2023/5/７")),"〇","×")</f>
        <v>×</v>
      </c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T46" s="1"/>
      <c r="U46" s="1"/>
      <c r="V46" s="1"/>
      <c r="X46" s="1"/>
      <c r="Y46" s="1"/>
      <c r="AA46" s="1"/>
      <c r="AB46" s="1"/>
    </row>
    <row r="47" spans="1:28" ht="60" customHeight="1">
      <c r="A47" s="66" t="str">
        <f>IFERROR(VLOOKUP(テーブル2[[#This Row],[3月]],$I$17:$J$33,2,FALSE),"")</f>
        <v/>
      </c>
      <c r="B47" s="4">
        <v>45027</v>
      </c>
      <c r="C47" s="5">
        <v>45027</v>
      </c>
      <c r="D47" s="4" t="str">
        <f t="shared" si="9"/>
        <v>火</v>
      </c>
      <c r="E47" s="2" t="str">
        <f>IF(テーブル2[[#This Row],[曜日]]="土","〇","")</f>
        <v/>
      </c>
      <c r="F47" s="2" t="str">
        <f>IF(AND(テーブル2[[#This Row],[3月]]&gt;=DATEVALUE("2023/4/23"),テーブル2[[#This Row],[3月]]&lt;=DATEVALUE("2023/5/７")),"〇","×")</f>
        <v>×</v>
      </c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T47" s="1"/>
      <c r="U47" s="1"/>
      <c r="V47" s="1"/>
      <c r="X47" s="1"/>
      <c r="Y47" s="1"/>
      <c r="AA47" s="1"/>
      <c r="AB47" s="1"/>
    </row>
    <row r="48" spans="1:28" ht="60" customHeight="1">
      <c r="A48" s="66" t="str">
        <f>IFERROR(VLOOKUP(テーブル2[[#This Row],[3月]],$I$17:$J$33,2,FALSE),"")</f>
        <v/>
      </c>
      <c r="B48" s="4">
        <v>45028</v>
      </c>
      <c r="C48" s="5">
        <v>45028</v>
      </c>
      <c r="D48" s="4" t="str">
        <f t="shared" si="9"/>
        <v>水</v>
      </c>
      <c r="E48" s="2" t="str">
        <f>IF(テーブル2[[#This Row],[曜日]]="土","〇","")</f>
        <v/>
      </c>
      <c r="F48" s="2" t="str">
        <f>IF(AND(テーブル2[[#This Row],[3月]]&gt;=DATEVALUE("2023/4/23"),テーブル2[[#This Row],[3月]]&lt;=DATEVALUE("2023/5/７")),"〇","×")</f>
        <v>×</v>
      </c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T48" s="1"/>
      <c r="U48" s="1"/>
      <c r="V48" s="1"/>
      <c r="X48" s="1"/>
      <c r="Y48" s="1"/>
      <c r="AA48" s="1"/>
      <c r="AB48" s="1"/>
    </row>
    <row r="49" spans="1:28" ht="60" customHeight="1">
      <c r="A49" s="66" t="str">
        <f>IFERROR(VLOOKUP(テーブル2[[#This Row],[3月]],$I$17:$J$33,2,FALSE),"")</f>
        <v/>
      </c>
      <c r="B49" s="4">
        <v>45029</v>
      </c>
      <c r="C49" s="5">
        <v>45029</v>
      </c>
      <c r="D49" s="4" t="str">
        <f t="shared" si="9"/>
        <v>木</v>
      </c>
      <c r="E49" s="2" t="str">
        <f>IF(テーブル2[[#This Row],[曜日]]="土","〇","")</f>
        <v/>
      </c>
      <c r="F49" s="2" t="str">
        <f>IF(AND(テーブル2[[#This Row],[3月]]&gt;=DATEVALUE("2023/4/23"),テーブル2[[#This Row],[3月]]&lt;=DATEVALUE("2023/5/７")),"〇","×")</f>
        <v>×</v>
      </c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T49" s="1"/>
      <c r="U49" s="1"/>
      <c r="V49" s="1"/>
      <c r="X49" s="1"/>
      <c r="Y49" s="1"/>
      <c r="AA49" s="1"/>
      <c r="AB49" s="1"/>
    </row>
    <row r="50" spans="1:28" ht="60" customHeight="1">
      <c r="A50" s="66" t="str">
        <f>IFERROR(VLOOKUP(テーブル2[[#This Row],[3月]],$I$17:$J$33,2,FALSE),"")</f>
        <v/>
      </c>
      <c r="B50" s="4">
        <v>45030</v>
      </c>
      <c r="C50" s="5">
        <v>45030</v>
      </c>
      <c r="D50" s="4" t="str">
        <f t="shared" si="9"/>
        <v>金</v>
      </c>
      <c r="E50" s="2" t="str">
        <f>IF(テーブル2[[#This Row],[曜日]]="土","〇","")</f>
        <v/>
      </c>
      <c r="F50" s="2" t="str">
        <f>IF(AND(テーブル2[[#This Row],[3月]]&gt;=DATEVALUE("2023/4/23"),テーブル2[[#This Row],[3月]]&lt;=DATEVALUE("2023/5/７")),"〇","×")</f>
        <v>×</v>
      </c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T50" s="1"/>
      <c r="U50" s="1"/>
      <c r="V50" s="1"/>
      <c r="X50" s="1"/>
      <c r="Y50" s="1"/>
      <c r="AA50" s="1"/>
      <c r="AB50" s="1"/>
    </row>
    <row r="51" spans="1:28" ht="60" customHeight="1">
      <c r="A51" s="66" t="str">
        <f>IFERROR(VLOOKUP(テーブル2[[#This Row],[3月]],$I$17:$J$33,2,FALSE),"")</f>
        <v/>
      </c>
      <c r="B51" s="4">
        <v>45031</v>
      </c>
      <c r="C51" s="5">
        <v>45031</v>
      </c>
      <c r="D51" s="4" t="str">
        <f t="shared" si="9"/>
        <v>土</v>
      </c>
      <c r="E51" s="2" t="str">
        <f>IF(テーブル2[[#This Row],[曜日]]="土","〇","")</f>
        <v>〇</v>
      </c>
      <c r="F51" s="2" t="str">
        <f>IF(AND(テーブル2[[#This Row],[3月]]&gt;=DATEVALUE("2023/4/23"),テーブル2[[#This Row],[3月]]&lt;=DATEVALUE("2023/5/７")),"〇","×")</f>
        <v>×</v>
      </c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T51" s="1"/>
      <c r="U51" s="1"/>
      <c r="V51" s="1"/>
      <c r="X51" s="1"/>
      <c r="Y51" s="1"/>
      <c r="AA51" s="1"/>
      <c r="AB51" s="1"/>
    </row>
    <row r="52" spans="1:28" ht="60" customHeight="1">
      <c r="A52" s="66" t="str">
        <f>IFERROR(VLOOKUP(テーブル2[[#This Row],[3月]],$I$17:$J$33,2,FALSE),"")</f>
        <v/>
      </c>
      <c r="B52" s="4">
        <v>45032</v>
      </c>
      <c r="C52" s="5">
        <v>45032</v>
      </c>
      <c r="D52" s="4" t="str">
        <f t="shared" si="9"/>
        <v>日</v>
      </c>
      <c r="E52" s="2" t="str">
        <f>IF(テーブル2[[#This Row],[曜日]]="土","〇","")</f>
        <v/>
      </c>
      <c r="F52" s="2" t="str">
        <f>IF(AND(テーブル2[[#This Row],[3月]]&gt;=DATEVALUE("2023/4/23"),テーブル2[[#This Row],[3月]]&lt;=DATEVALUE("2023/5/７")),"〇","×")</f>
        <v>×</v>
      </c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T52" s="1"/>
      <c r="U52" s="1"/>
      <c r="V52" s="1"/>
      <c r="X52" s="1"/>
      <c r="Y52" s="1"/>
      <c r="AA52" s="1"/>
      <c r="AB52" s="1"/>
    </row>
    <row r="53" spans="1:28" ht="60" customHeight="1">
      <c r="A53" s="66" t="str">
        <f>IFERROR(VLOOKUP(テーブル2[[#This Row],[3月]],$I$17:$J$33,2,FALSE),"")</f>
        <v/>
      </c>
      <c r="B53" s="4">
        <v>45033</v>
      </c>
      <c r="C53" s="5">
        <v>45033</v>
      </c>
      <c r="D53" s="4" t="str">
        <f t="shared" si="9"/>
        <v>月</v>
      </c>
      <c r="E53" s="2" t="str">
        <f>IF(テーブル2[[#This Row],[曜日]]="土","〇","")</f>
        <v/>
      </c>
      <c r="F53" s="2" t="str">
        <f>IF(AND(テーブル2[[#This Row],[3月]]&gt;=DATEVALUE("2023/4/23"),テーブル2[[#This Row],[3月]]&lt;=DATEVALUE("2023/5/７")),"〇","×")</f>
        <v>×</v>
      </c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T53" s="1"/>
      <c r="U53" s="1"/>
      <c r="V53" s="1"/>
      <c r="X53" s="1"/>
      <c r="Y53" s="1"/>
      <c r="AA53" s="1"/>
      <c r="AB53" s="1"/>
    </row>
    <row r="54" spans="1:28" ht="60" customHeight="1">
      <c r="A54" s="66" t="str">
        <f>IFERROR(VLOOKUP(テーブル2[[#This Row],[3月]],$I$17:$J$33,2,FALSE),"")</f>
        <v/>
      </c>
      <c r="B54" s="4">
        <v>45034</v>
      </c>
      <c r="C54" s="5">
        <v>45034</v>
      </c>
      <c r="D54" s="4" t="str">
        <f t="shared" si="9"/>
        <v>火</v>
      </c>
      <c r="E54" s="2" t="str">
        <f>IF(テーブル2[[#This Row],[曜日]]="土","〇","")</f>
        <v/>
      </c>
      <c r="F54" s="2" t="str">
        <f>IF(AND(テーブル2[[#This Row],[3月]]&gt;=DATEVALUE("2023/4/23"),テーブル2[[#This Row],[3月]]&lt;=DATEVALUE("2023/5/７")),"〇","×")</f>
        <v>×</v>
      </c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T54" s="1"/>
      <c r="U54" s="1"/>
      <c r="V54" s="1"/>
      <c r="X54" s="1"/>
      <c r="Y54" s="1"/>
      <c r="AA54" s="1"/>
      <c r="AB54" s="1"/>
    </row>
    <row r="55" spans="1:28" ht="60" customHeight="1">
      <c r="A55" s="66" t="str">
        <f>IFERROR(VLOOKUP(テーブル2[[#This Row],[3月]],$I$17:$J$33,2,FALSE),"")</f>
        <v/>
      </c>
      <c r="B55" s="4">
        <v>45035</v>
      </c>
      <c r="C55" s="5">
        <v>45035</v>
      </c>
      <c r="D55" s="4" t="str">
        <f t="shared" si="9"/>
        <v>水</v>
      </c>
      <c r="E55" s="2" t="str">
        <f>IF(テーブル2[[#This Row],[曜日]]="土","〇","")</f>
        <v/>
      </c>
      <c r="F55" s="2" t="str">
        <f>IF(AND(テーブル2[[#This Row],[3月]]&gt;=DATEVALUE("2023/4/23"),テーブル2[[#This Row],[3月]]&lt;=DATEVALUE("2023/5/７")),"〇","×")</f>
        <v>×</v>
      </c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T55" s="1"/>
      <c r="U55" s="1"/>
      <c r="V55" s="1"/>
      <c r="X55" s="1"/>
      <c r="Y55" s="1"/>
      <c r="AA55" s="1"/>
      <c r="AB55" s="1"/>
    </row>
    <row r="56" spans="1:28" ht="60" customHeight="1">
      <c r="A56" s="66" t="str">
        <f>IFERROR(VLOOKUP(テーブル2[[#This Row],[3月]],$I$17:$J$33,2,FALSE),"")</f>
        <v/>
      </c>
      <c r="B56" s="4">
        <v>45036</v>
      </c>
      <c r="C56" s="5">
        <v>45036</v>
      </c>
      <c r="D56" s="4" t="str">
        <f t="shared" si="9"/>
        <v>木</v>
      </c>
      <c r="E56" s="2" t="str">
        <f>IF(テーブル2[[#This Row],[曜日]]="土","〇","")</f>
        <v/>
      </c>
      <c r="F56" s="2" t="str">
        <f>IF(AND(テーブル2[[#This Row],[3月]]&gt;=DATEVALUE("2023/4/23"),テーブル2[[#This Row],[3月]]&lt;=DATEVALUE("2023/5/７")),"〇","×")</f>
        <v>×</v>
      </c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T56" s="1"/>
      <c r="U56" s="1"/>
      <c r="V56" s="1"/>
      <c r="X56" s="1"/>
      <c r="Y56" s="1"/>
      <c r="AA56" s="1"/>
      <c r="AB56" s="1"/>
    </row>
    <row r="57" spans="1:28" ht="60" customHeight="1">
      <c r="A57" s="66" t="str">
        <f>IFERROR(VLOOKUP(テーブル2[[#This Row],[3月]],$I$17:$J$33,2,FALSE),"")</f>
        <v/>
      </c>
      <c r="B57" s="4">
        <v>45037</v>
      </c>
      <c r="C57" s="5">
        <v>45037</v>
      </c>
      <c r="D57" s="4" t="str">
        <f t="shared" si="9"/>
        <v>金</v>
      </c>
      <c r="E57" s="2" t="str">
        <f>IF(テーブル2[[#This Row],[曜日]]="土","〇","")</f>
        <v/>
      </c>
      <c r="F57" s="2" t="str">
        <f>IF(AND(テーブル2[[#This Row],[3月]]&gt;=DATEVALUE("2023/4/23"),テーブル2[[#This Row],[3月]]&lt;=DATEVALUE("2023/5/７")),"〇","×")</f>
        <v>×</v>
      </c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T57" s="1"/>
      <c r="U57" s="1"/>
      <c r="V57" s="1"/>
      <c r="X57" s="1"/>
      <c r="Y57" s="1"/>
      <c r="AA57" s="1"/>
      <c r="AB57" s="1"/>
    </row>
    <row r="58" spans="1:28" ht="60" customHeight="1">
      <c r="A58" s="66" t="str">
        <f>IFERROR(VLOOKUP(テーブル2[[#This Row],[3月]],$I$17:$J$33,2,FALSE),"")</f>
        <v/>
      </c>
      <c r="B58" s="4">
        <v>45038</v>
      </c>
      <c r="C58" s="5">
        <v>45038</v>
      </c>
      <c r="D58" s="4" t="str">
        <f t="shared" si="9"/>
        <v>土</v>
      </c>
      <c r="E58" s="2" t="str">
        <f>IF(テーブル2[[#This Row],[曜日]]="土","〇","")</f>
        <v>〇</v>
      </c>
      <c r="F58" s="2" t="str">
        <f>IF(AND(テーブル2[[#This Row],[3月]]&gt;=DATEVALUE("2023/4/23"),テーブル2[[#This Row],[3月]]&lt;=DATEVALUE("2023/5/７")),"〇","×")</f>
        <v>×</v>
      </c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T58" s="1"/>
      <c r="U58" s="1"/>
      <c r="V58" s="1"/>
      <c r="X58" s="1"/>
      <c r="Y58" s="1"/>
      <c r="AA58" s="1"/>
      <c r="AB58" s="1"/>
    </row>
    <row r="59" spans="1:28" ht="60" customHeight="1">
      <c r="A59" s="66" t="str">
        <f>IFERROR(VLOOKUP(テーブル2[[#This Row],[3月]],$I$17:$J$33,2,FALSE),"")</f>
        <v/>
      </c>
      <c r="B59" s="4">
        <v>45039</v>
      </c>
      <c r="C59" s="5">
        <v>45039</v>
      </c>
      <c r="D59" s="4" t="str">
        <f t="shared" si="9"/>
        <v>日</v>
      </c>
      <c r="E59" s="2" t="str">
        <f>IF(テーブル2[[#This Row],[曜日]]="土","〇","")</f>
        <v/>
      </c>
      <c r="F59" s="2" t="str">
        <f>IF(AND(テーブル2[[#This Row],[3月]]&gt;=DATEVALUE("2023/4/23"),テーブル2[[#This Row],[3月]]&lt;=DATEVALUE("2023/5/７")),"〇","×")</f>
        <v>〇</v>
      </c>
      <c r="G59" s="1"/>
      <c r="H59" s="1"/>
      <c r="I59" s="1"/>
      <c r="J59" s="1"/>
      <c r="K59" s="1"/>
      <c r="L59" s="1"/>
      <c r="M59" s="1"/>
      <c r="N59" s="1"/>
      <c r="O59" s="1"/>
      <c r="Q59" s="1"/>
      <c r="R59" s="1"/>
      <c r="T59" s="1"/>
      <c r="U59" s="1"/>
      <c r="V59" s="1"/>
      <c r="X59" s="1"/>
      <c r="Y59" s="1"/>
      <c r="AA59" s="1"/>
      <c r="AB59" s="1"/>
    </row>
    <row r="60" spans="1:28" ht="60" customHeight="1">
      <c r="A60" s="66" t="str">
        <f>IFERROR(VLOOKUP(テーブル2[[#This Row],[3月]],$I$17:$J$33,2,FALSE),"")</f>
        <v/>
      </c>
      <c r="B60" s="4">
        <v>45040</v>
      </c>
      <c r="C60" s="5">
        <v>45040</v>
      </c>
      <c r="D60" s="4" t="str">
        <f t="shared" si="9"/>
        <v>月</v>
      </c>
      <c r="E60" s="2" t="str">
        <f>IF(テーブル2[[#This Row],[曜日]]="土","〇","")</f>
        <v/>
      </c>
      <c r="F60" s="2" t="str">
        <f>IF(AND(テーブル2[[#This Row],[3月]]&gt;=DATEVALUE("2023/4/23"),テーブル2[[#This Row],[3月]]&lt;=DATEVALUE("2023/5/７")),"〇","×")</f>
        <v>〇</v>
      </c>
      <c r="G60" s="1"/>
      <c r="H60" s="1"/>
      <c r="I60" s="1"/>
      <c r="J60" s="1"/>
      <c r="K60" s="1"/>
      <c r="L60" s="1"/>
      <c r="M60" s="1"/>
      <c r="N60" s="1"/>
      <c r="O60" s="1"/>
      <c r="Q60" s="1"/>
      <c r="R60" s="1"/>
      <c r="T60" s="1"/>
      <c r="U60" s="1"/>
      <c r="V60" s="1"/>
      <c r="X60" s="1"/>
      <c r="Y60" s="1"/>
      <c r="AA60" s="1"/>
      <c r="AB60" s="1"/>
    </row>
    <row r="61" spans="1:28" ht="60" customHeight="1">
      <c r="A61" s="66" t="str">
        <f>IFERROR(VLOOKUP(テーブル2[[#This Row],[3月]],$I$17:$J$33,2,FALSE),"")</f>
        <v/>
      </c>
      <c r="B61" s="4">
        <v>45041</v>
      </c>
      <c r="C61" s="5">
        <v>45041</v>
      </c>
      <c r="D61" s="4" t="str">
        <f t="shared" si="9"/>
        <v>火</v>
      </c>
      <c r="E61" s="2" t="str">
        <f>IF(テーブル2[[#This Row],[曜日]]="土","〇","")</f>
        <v/>
      </c>
      <c r="F61" s="2" t="str">
        <f>IF(AND(テーブル2[[#This Row],[3月]]&gt;=DATEVALUE("2023/4/23"),テーブル2[[#This Row],[3月]]&lt;=DATEVALUE("2023/5/７")),"〇","×")</f>
        <v>〇</v>
      </c>
      <c r="G61" s="1"/>
      <c r="H61" s="1"/>
      <c r="I61" s="1"/>
      <c r="J61" s="1"/>
      <c r="K61" s="1"/>
      <c r="L61" s="1"/>
      <c r="M61" s="1"/>
      <c r="N61" s="1"/>
      <c r="O61" s="1"/>
      <c r="Q61" s="1"/>
      <c r="R61" s="1"/>
      <c r="T61" s="1"/>
      <c r="U61" s="1"/>
      <c r="V61" s="1"/>
      <c r="X61" s="1"/>
      <c r="Y61" s="1"/>
      <c r="AA61" s="1"/>
      <c r="AB61" s="1"/>
    </row>
    <row r="62" spans="1:28" ht="60" customHeight="1">
      <c r="A62" s="66" t="str">
        <f>IFERROR(VLOOKUP(テーブル2[[#This Row],[3月]],$I$17:$J$33,2,FALSE),"")</f>
        <v/>
      </c>
      <c r="B62" s="4">
        <v>45042</v>
      </c>
      <c r="C62" s="5">
        <v>45042</v>
      </c>
      <c r="D62" s="4" t="str">
        <f t="shared" si="9"/>
        <v>水</v>
      </c>
      <c r="E62" s="2" t="str">
        <f>IF(テーブル2[[#This Row],[曜日]]="土","〇","")</f>
        <v/>
      </c>
      <c r="F62" s="2" t="str">
        <f>IF(AND(テーブル2[[#This Row],[3月]]&gt;=DATEVALUE("2023/4/23"),テーブル2[[#This Row],[3月]]&lt;=DATEVALUE("2023/5/７")),"〇","×")</f>
        <v>〇</v>
      </c>
      <c r="G62" s="1"/>
      <c r="H62" s="1"/>
      <c r="I62" s="1"/>
      <c r="J62" s="1"/>
      <c r="K62" s="1"/>
      <c r="L62" s="1"/>
      <c r="M62" s="1"/>
      <c r="N62" s="1"/>
      <c r="O62" s="1"/>
      <c r="Q62" s="1"/>
      <c r="R62" s="1"/>
      <c r="T62" s="1"/>
      <c r="U62" s="1"/>
      <c r="V62" s="1"/>
      <c r="X62" s="1"/>
      <c r="Y62" s="1"/>
      <c r="AA62" s="1"/>
      <c r="AB62" s="1"/>
    </row>
    <row r="63" spans="1:28" ht="60" customHeight="1">
      <c r="A63" s="66" t="str">
        <f>IFERROR(VLOOKUP(テーブル2[[#This Row],[3月]],$I$17:$J$33,2,FALSE),"")</f>
        <v/>
      </c>
      <c r="B63" s="4">
        <v>45043</v>
      </c>
      <c r="C63" s="5">
        <v>45043</v>
      </c>
      <c r="D63" s="4" t="str">
        <f t="shared" si="9"/>
        <v>木</v>
      </c>
      <c r="E63" s="2" t="str">
        <f>IF(テーブル2[[#This Row],[曜日]]="土","〇","")</f>
        <v/>
      </c>
      <c r="F63" s="2" t="str">
        <f>IF(AND(テーブル2[[#This Row],[3月]]&gt;=DATEVALUE("2023/4/23"),テーブル2[[#This Row],[3月]]&lt;=DATEVALUE("2023/5/７")),"〇","×")</f>
        <v>〇</v>
      </c>
      <c r="G63" s="1"/>
      <c r="H63" s="1"/>
      <c r="I63" s="1"/>
      <c r="J63" s="1"/>
      <c r="K63" s="1"/>
      <c r="L63" s="1"/>
      <c r="M63" s="1"/>
      <c r="N63" s="1"/>
      <c r="O63" s="1"/>
      <c r="Q63" s="1"/>
      <c r="R63" s="1"/>
      <c r="T63" s="1"/>
      <c r="U63" s="1"/>
      <c r="V63" s="1"/>
      <c r="X63" s="1"/>
      <c r="Y63" s="1"/>
      <c r="AA63" s="1"/>
      <c r="AB63" s="1"/>
    </row>
    <row r="64" spans="1:28" ht="60" customHeight="1">
      <c r="A64" s="66" t="str">
        <f>IFERROR(VLOOKUP(テーブル2[[#This Row],[3月]],$I$17:$J$33,2,FALSE),"")</f>
        <v/>
      </c>
      <c r="B64" s="4">
        <v>45044</v>
      </c>
      <c r="C64" s="5">
        <v>45044</v>
      </c>
      <c r="D64" s="4" t="str">
        <f t="shared" si="9"/>
        <v>金</v>
      </c>
      <c r="E64" s="2" t="str">
        <f>IF(テーブル2[[#This Row],[曜日]]="土","〇","")</f>
        <v/>
      </c>
      <c r="F64" s="2" t="str">
        <f>IF(AND(テーブル2[[#This Row],[3月]]&gt;=DATEVALUE("2023/4/23"),テーブル2[[#This Row],[3月]]&lt;=DATEVALUE("2023/5/７")),"〇","×")</f>
        <v>〇</v>
      </c>
      <c r="G64" s="1"/>
      <c r="H64" s="1"/>
      <c r="I64" s="1"/>
      <c r="J64" s="1"/>
      <c r="K64" s="1"/>
      <c r="L64" s="1"/>
      <c r="M64" s="1"/>
      <c r="N64" s="1"/>
      <c r="O64" s="1"/>
      <c r="Q64" s="1"/>
      <c r="R64" s="1"/>
      <c r="T64" s="1"/>
      <c r="U64" s="1"/>
      <c r="V64" s="1"/>
      <c r="X64" s="1"/>
      <c r="Y64" s="1"/>
      <c r="AA64" s="1"/>
      <c r="AB64" s="1"/>
    </row>
    <row r="65" spans="1:28" ht="60" customHeight="1">
      <c r="A65" s="66" t="str">
        <f>IFERROR(VLOOKUP(テーブル2[[#This Row],[3月]],$I$17:$J$33,2,FALSE),"")</f>
        <v>昭和の日</v>
      </c>
      <c r="B65" s="4">
        <v>45045</v>
      </c>
      <c r="C65" s="5">
        <v>45045</v>
      </c>
      <c r="D65" s="4" t="str">
        <f t="shared" si="9"/>
        <v>土</v>
      </c>
      <c r="E65" s="2" t="str">
        <f>IF(テーブル2[[#This Row],[曜日]]="土","〇","")</f>
        <v>〇</v>
      </c>
      <c r="F65" s="2" t="str">
        <f>IF(AND(テーブル2[[#This Row],[3月]]&gt;=DATEVALUE("2023/4/23"),テーブル2[[#This Row],[3月]]&lt;=DATEVALUE("2023/5/７")),"〇","×")</f>
        <v>〇</v>
      </c>
      <c r="G65" s="1"/>
      <c r="H65" s="1"/>
      <c r="I65" s="1"/>
      <c r="J65" s="1"/>
      <c r="K65" s="1"/>
      <c r="L65" s="1"/>
      <c r="M65" s="1"/>
      <c r="N65" s="1"/>
      <c r="O65" s="1"/>
      <c r="Q65" s="1"/>
      <c r="R65" s="1"/>
      <c r="T65" s="1"/>
      <c r="U65" s="1"/>
      <c r="V65" s="1"/>
      <c r="X65" s="1"/>
      <c r="Y65" s="1"/>
      <c r="AA65" s="1"/>
      <c r="AB65" s="1"/>
    </row>
    <row r="66" spans="1:28" ht="60" customHeight="1">
      <c r="A66" s="66" t="str">
        <f>IFERROR(VLOOKUP(テーブル2[[#This Row],[3月]],$I$17:$J$33,2,FALSE),"")</f>
        <v/>
      </c>
      <c r="B66" s="4">
        <v>45046</v>
      </c>
      <c r="C66" s="5">
        <v>45046</v>
      </c>
      <c r="D66" s="4" t="str">
        <f t="shared" si="9"/>
        <v>日</v>
      </c>
      <c r="E66" s="2" t="str">
        <f>IF(テーブル2[[#This Row],[曜日]]="土","〇","")</f>
        <v/>
      </c>
      <c r="F66" s="2" t="str">
        <f>IF(AND(テーブル2[[#This Row],[3月]]&gt;=DATEVALUE("2023/4/23"),テーブル2[[#This Row],[3月]]&lt;=DATEVALUE("2023/5/７")),"〇","×")</f>
        <v>〇</v>
      </c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T66" s="1"/>
      <c r="U66" s="1"/>
      <c r="V66" s="1"/>
      <c r="X66" s="1"/>
      <c r="Y66" s="1"/>
      <c r="AA66" s="1"/>
      <c r="AB66" s="1"/>
    </row>
    <row r="67" spans="1:28" ht="60" customHeight="1">
      <c r="A67" s="66" t="str">
        <f>IFERROR(VLOOKUP(テーブル2[[#This Row],[3月]],$I$17:$J$33,2,FALSE),"")</f>
        <v/>
      </c>
      <c r="B67" s="4">
        <v>45047</v>
      </c>
      <c r="C67" s="5">
        <v>45047</v>
      </c>
      <c r="D67" s="4" t="str">
        <f t="shared" si="9"/>
        <v>月</v>
      </c>
      <c r="E67" s="2" t="str">
        <f>IF(テーブル2[[#This Row],[曜日]]="土","〇","")</f>
        <v/>
      </c>
      <c r="F67" s="2" t="str">
        <f>IF(AND(テーブル2[[#This Row],[3月]]&gt;=DATEVALUE("2023/4/23"),テーブル2[[#This Row],[3月]]&lt;=DATEVALUE("2023/5/７")),"〇","×")</f>
        <v>〇</v>
      </c>
      <c r="G67" s="1"/>
      <c r="H67" s="1"/>
      <c r="I67" s="1"/>
      <c r="J67" s="1"/>
      <c r="K67" s="1"/>
      <c r="L67" s="1"/>
      <c r="M67" s="1"/>
      <c r="N67" s="1"/>
      <c r="O67" s="1"/>
      <c r="Q67" s="1"/>
      <c r="R67" s="1"/>
      <c r="T67" s="1"/>
      <c r="U67" s="1"/>
      <c r="V67" s="1"/>
      <c r="X67" s="1"/>
      <c r="Y67" s="1"/>
      <c r="AA67" s="1"/>
      <c r="AB67" s="1"/>
    </row>
    <row r="68" spans="1:28" ht="60" customHeight="1">
      <c r="A68" s="66" t="str">
        <f>IFERROR(VLOOKUP(テーブル2[[#This Row],[3月]],$I$17:$J$33,2,FALSE),"")</f>
        <v/>
      </c>
      <c r="B68" s="4">
        <v>45048</v>
      </c>
      <c r="C68" s="5">
        <v>45048</v>
      </c>
      <c r="D68" s="4" t="str">
        <f t="shared" si="9"/>
        <v>火</v>
      </c>
      <c r="E68" s="2" t="str">
        <f>IF(テーブル2[[#This Row],[曜日]]="土","〇","")</f>
        <v/>
      </c>
      <c r="F68" s="2" t="str">
        <f>IF(AND(テーブル2[[#This Row],[3月]]&gt;=DATEVALUE("2023/4/23"),テーブル2[[#This Row],[3月]]&lt;=DATEVALUE("2023/5/７")),"〇","×")</f>
        <v>〇</v>
      </c>
      <c r="G68" s="1"/>
      <c r="H68" s="1"/>
      <c r="I68" s="1"/>
      <c r="J68" s="1"/>
      <c r="K68" s="1"/>
      <c r="L68" s="1"/>
      <c r="M68" s="1"/>
      <c r="N68" s="1"/>
      <c r="O68" s="1"/>
      <c r="Q68" s="1"/>
      <c r="R68" s="1"/>
      <c r="T68" s="1"/>
      <c r="U68" s="1"/>
      <c r="V68" s="1"/>
      <c r="X68" s="1"/>
      <c r="Y68" s="1"/>
      <c r="AA68" s="1"/>
      <c r="AB68" s="1"/>
    </row>
    <row r="69" spans="1:28" ht="60" customHeight="1">
      <c r="A69" s="66" t="str">
        <f>IFERROR(VLOOKUP(テーブル2[[#This Row],[3月]],$I$17:$J$33,2,FALSE),"")</f>
        <v>憲法記念日</v>
      </c>
      <c r="B69" s="4">
        <v>45049</v>
      </c>
      <c r="C69" s="5">
        <v>45049</v>
      </c>
      <c r="D69" s="4" t="str">
        <f t="shared" si="9"/>
        <v>水</v>
      </c>
      <c r="E69" s="2" t="str">
        <f>IF(テーブル2[[#This Row],[曜日]]="土","〇","")</f>
        <v/>
      </c>
      <c r="F69" s="2" t="str">
        <f>IF(AND(テーブル2[[#This Row],[3月]]&gt;=DATEVALUE("2023/4/23"),テーブル2[[#This Row],[3月]]&lt;=DATEVALUE("2023/5/７")),"〇","×")</f>
        <v>〇</v>
      </c>
      <c r="G69" s="1"/>
      <c r="H69" s="1"/>
      <c r="I69" s="1"/>
      <c r="J69" s="1"/>
      <c r="K69" s="1"/>
      <c r="L69" s="1"/>
      <c r="M69" s="1"/>
      <c r="N69" s="1"/>
      <c r="O69" s="1"/>
      <c r="Q69" s="1"/>
      <c r="R69" s="1"/>
      <c r="T69" s="1"/>
      <c r="U69" s="1"/>
      <c r="V69" s="1"/>
      <c r="X69" s="1"/>
      <c r="Y69" s="1"/>
      <c r="AA69" s="1"/>
      <c r="AB69" s="1"/>
    </row>
    <row r="70" spans="1:28" ht="60" customHeight="1">
      <c r="A70" s="66" t="str">
        <f>IFERROR(VLOOKUP(テーブル2[[#This Row],[3月]],$I$17:$J$33,2,FALSE),"")</f>
        <v>みどりの日</v>
      </c>
      <c r="B70" s="4">
        <v>45050</v>
      </c>
      <c r="C70" s="5">
        <v>45050</v>
      </c>
      <c r="D70" s="4" t="str">
        <f t="shared" ref="D70:D116" si="17">TEXT(C70,"aaa")</f>
        <v>木</v>
      </c>
      <c r="E70" s="2" t="str">
        <f>IF(テーブル2[[#This Row],[曜日]]="土","〇","")</f>
        <v/>
      </c>
      <c r="F70" s="2" t="str">
        <f>IF(AND(テーブル2[[#This Row],[3月]]&gt;=DATEVALUE("2023/4/23"),テーブル2[[#This Row],[3月]]&lt;=DATEVALUE("2023/5/７")),"〇","×")</f>
        <v>〇</v>
      </c>
      <c r="G70" s="1"/>
      <c r="H70" s="1"/>
      <c r="I70" s="1"/>
      <c r="J70" s="1"/>
      <c r="K70" s="1"/>
      <c r="L70" s="1"/>
      <c r="M70" s="1"/>
      <c r="N70" s="1"/>
      <c r="O70" s="1"/>
      <c r="Q70" s="1"/>
      <c r="R70" s="1"/>
      <c r="T70" s="1"/>
      <c r="U70" s="1"/>
      <c r="V70" s="1"/>
      <c r="X70" s="1"/>
      <c r="Y70" s="1"/>
      <c r="AA70" s="1"/>
      <c r="AB70" s="1"/>
    </row>
    <row r="71" spans="1:28" ht="60" customHeight="1">
      <c r="A71" s="66" t="str">
        <f>IFERROR(VLOOKUP(テーブル2[[#This Row],[3月]],$I$17:$J$33,2,FALSE),"")</f>
        <v>こどもの日</v>
      </c>
      <c r="B71" s="4">
        <v>45051</v>
      </c>
      <c r="C71" s="5">
        <v>45051</v>
      </c>
      <c r="D71" s="4" t="str">
        <f t="shared" si="17"/>
        <v>金</v>
      </c>
      <c r="E71" s="2" t="str">
        <f>IF(テーブル2[[#This Row],[曜日]]="土","〇","")</f>
        <v/>
      </c>
      <c r="F71" s="2" t="str">
        <f>IF(AND(テーブル2[[#This Row],[3月]]&gt;=DATEVALUE("2023/4/23"),テーブル2[[#This Row],[3月]]&lt;=DATEVALUE("2023/5/７")),"〇","×")</f>
        <v>〇</v>
      </c>
      <c r="G71" s="1"/>
      <c r="H71" s="1"/>
      <c r="I71" s="1"/>
      <c r="J71" s="1"/>
      <c r="K71" s="1"/>
      <c r="L71" s="1"/>
      <c r="M71" s="1"/>
      <c r="N71" s="1"/>
      <c r="O71" s="1"/>
      <c r="Q71" s="1"/>
      <c r="R71" s="1"/>
      <c r="T71" s="1"/>
      <c r="U71" s="1"/>
      <c r="V71" s="1"/>
      <c r="X71" s="1"/>
      <c r="Y71" s="1"/>
      <c r="AA71" s="1"/>
      <c r="AB71" s="1"/>
    </row>
    <row r="72" spans="1:28" ht="60" customHeight="1">
      <c r="A72" s="66" t="str">
        <f>IFERROR(VLOOKUP(テーブル2[[#This Row],[3月]],$I$17:$J$33,2,FALSE),"")</f>
        <v/>
      </c>
      <c r="B72" s="4">
        <v>45052</v>
      </c>
      <c r="C72" s="5">
        <v>45052</v>
      </c>
      <c r="D72" s="4" t="str">
        <f t="shared" si="17"/>
        <v>土</v>
      </c>
      <c r="E72" s="2" t="str">
        <f>IF(テーブル2[[#This Row],[曜日]]="土","〇","")</f>
        <v>〇</v>
      </c>
      <c r="F72" s="2" t="str">
        <f>IF(AND(テーブル2[[#This Row],[3月]]&gt;=DATEVALUE("2023/4/23"),テーブル2[[#This Row],[3月]]&lt;=DATEVALUE("2023/5/７")),"〇","×")</f>
        <v>〇</v>
      </c>
      <c r="G72" s="1"/>
      <c r="H72" s="1"/>
      <c r="I72" s="1"/>
      <c r="J72" s="1"/>
      <c r="K72" s="1"/>
      <c r="L72" s="1"/>
      <c r="M72" s="1"/>
      <c r="N72" s="1"/>
      <c r="O72" s="1"/>
      <c r="Q72" s="1"/>
      <c r="R72" s="1"/>
      <c r="T72" s="1"/>
      <c r="U72" s="1"/>
      <c r="V72" s="1"/>
      <c r="X72" s="1"/>
      <c r="Y72" s="1"/>
      <c r="AA72" s="1"/>
      <c r="AB72" s="1"/>
    </row>
    <row r="73" spans="1:28" ht="60" customHeight="1">
      <c r="A73" s="66" t="str">
        <f>IFERROR(VLOOKUP(テーブル2[[#This Row],[3月]],$I$17:$J$33,2,FALSE),"")</f>
        <v/>
      </c>
      <c r="B73" s="4">
        <v>45053</v>
      </c>
      <c r="C73" s="5">
        <v>45053</v>
      </c>
      <c r="D73" s="4" t="str">
        <f t="shared" si="17"/>
        <v>日</v>
      </c>
      <c r="E73" s="2" t="str">
        <f>IF(テーブル2[[#This Row],[曜日]]="土","〇","")</f>
        <v/>
      </c>
      <c r="F73" s="2" t="str">
        <f>IF(AND(テーブル2[[#This Row],[3月]]&gt;=DATEVALUE("2023/4/23"),テーブル2[[#This Row],[3月]]&lt;=DATEVALUE("2023/5/７")),"〇","×")</f>
        <v>〇</v>
      </c>
      <c r="G73" s="1"/>
      <c r="H73" s="1"/>
      <c r="I73" s="1"/>
      <c r="J73" s="1"/>
      <c r="K73" s="1"/>
      <c r="L73" s="1"/>
      <c r="M73" s="1"/>
      <c r="N73" s="1"/>
      <c r="O73" s="1"/>
      <c r="Q73" s="1"/>
      <c r="R73" s="1"/>
      <c r="T73" s="1"/>
      <c r="U73" s="1"/>
      <c r="V73" s="1"/>
      <c r="X73" s="1"/>
      <c r="Y73" s="1"/>
      <c r="AA73" s="1"/>
      <c r="AB73" s="1"/>
    </row>
    <row r="74" spans="1:28" ht="60" customHeight="1">
      <c r="A74" s="66" t="str">
        <f>IFERROR(VLOOKUP(テーブル2[[#This Row],[3月]],$I$17:$J$33,2,FALSE),"")</f>
        <v/>
      </c>
      <c r="B74" s="4">
        <v>45054</v>
      </c>
      <c r="C74" s="5">
        <v>45054</v>
      </c>
      <c r="D74" s="4" t="str">
        <f t="shared" si="17"/>
        <v>月</v>
      </c>
      <c r="E74" s="2" t="str">
        <f>IF(テーブル2[[#This Row],[曜日]]="土","〇","")</f>
        <v/>
      </c>
      <c r="F74" s="2" t="str">
        <f>IF(AND(テーブル2[[#This Row],[3月]]&gt;=DATEVALUE("2023/4/23"),テーブル2[[#This Row],[3月]]&lt;=DATEVALUE("2023/5/７")),"〇","×")</f>
        <v>×</v>
      </c>
      <c r="G74" s="1"/>
      <c r="H74" s="1"/>
      <c r="I74" s="1"/>
      <c r="J74" s="1"/>
      <c r="K74" s="1"/>
      <c r="L74" s="1"/>
      <c r="M74" s="1"/>
      <c r="N74" s="1"/>
      <c r="O74" s="1"/>
      <c r="Q74" s="1"/>
      <c r="R74" s="1"/>
      <c r="T74" s="1"/>
      <c r="U74" s="1"/>
      <c r="V74" s="1"/>
      <c r="X74" s="1"/>
      <c r="Y74" s="1"/>
      <c r="AA74" s="1"/>
      <c r="AB74" s="1"/>
    </row>
    <row r="75" spans="1:28" ht="60" customHeight="1">
      <c r="A75" s="66" t="str">
        <f>IFERROR(VLOOKUP(テーブル2[[#This Row],[3月]],$I$17:$J$33,2,FALSE),"")</f>
        <v/>
      </c>
      <c r="B75" s="4">
        <v>45055</v>
      </c>
      <c r="C75" s="5">
        <v>45055</v>
      </c>
      <c r="D75" s="4" t="str">
        <f t="shared" si="17"/>
        <v>火</v>
      </c>
      <c r="E75" s="2" t="str">
        <f>IF(テーブル2[[#This Row],[曜日]]="土","〇","")</f>
        <v/>
      </c>
      <c r="F75" s="2" t="str">
        <f>IF(AND(テーブル2[[#This Row],[3月]]&gt;=DATEVALUE("2023/4/23"),テーブル2[[#This Row],[3月]]&lt;=DATEVALUE("2023/5/７")),"〇","×")</f>
        <v>×</v>
      </c>
      <c r="G75" s="1"/>
      <c r="H75" s="1"/>
      <c r="I75" s="1"/>
      <c r="J75" s="1"/>
      <c r="K75" s="1"/>
      <c r="L75" s="1"/>
      <c r="M75" s="1"/>
      <c r="N75" s="1"/>
      <c r="O75" s="1"/>
      <c r="Q75" s="1"/>
      <c r="R75" s="1"/>
      <c r="T75" s="1"/>
      <c r="U75" s="1"/>
      <c r="V75" s="1"/>
      <c r="X75" s="1"/>
      <c r="Y75" s="1"/>
      <c r="AA75" s="1"/>
      <c r="AB75" s="1"/>
    </row>
    <row r="76" spans="1:28" ht="60" customHeight="1">
      <c r="A76" s="66" t="str">
        <f>IFERROR(VLOOKUP(テーブル2[[#This Row],[3月]],$I$17:$J$33,2,FALSE),"")</f>
        <v/>
      </c>
      <c r="B76" s="4">
        <v>45056</v>
      </c>
      <c r="C76" s="5">
        <v>45056</v>
      </c>
      <c r="D76" s="4" t="str">
        <f t="shared" si="17"/>
        <v>水</v>
      </c>
      <c r="E76" s="2" t="str">
        <f>IF(テーブル2[[#This Row],[曜日]]="土","〇","")</f>
        <v/>
      </c>
      <c r="F76" s="2" t="str">
        <f>IF(AND(テーブル2[[#This Row],[3月]]&gt;=DATEVALUE("2023/4/23"),テーブル2[[#This Row],[3月]]&lt;=DATEVALUE("2023/5/７")),"〇","×")</f>
        <v>×</v>
      </c>
      <c r="G76" s="1"/>
      <c r="H76" s="1"/>
      <c r="I76" s="1"/>
      <c r="J76" s="1"/>
      <c r="K76" s="1"/>
      <c r="L76" s="1"/>
      <c r="M76" s="1"/>
      <c r="N76" s="1"/>
      <c r="O76" s="1"/>
      <c r="Q76" s="1"/>
      <c r="R76" s="1"/>
      <c r="T76" s="1"/>
      <c r="U76" s="1"/>
      <c r="V76" s="1"/>
      <c r="X76" s="1"/>
      <c r="Y76" s="1"/>
      <c r="AA76" s="1"/>
      <c r="AB76" s="1"/>
    </row>
    <row r="77" spans="1:28" ht="60" customHeight="1">
      <c r="A77" s="66" t="str">
        <f>IFERROR(VLOOKUP(テーブル2[[#This Row],[3月]],$I$17:$J$33,2,FALSE),"")</f>
        <v/>
      </c>
      <c r="B77" s="4">
        <v>45057</v>
      </c>
      <c r="C77" s="5">
        <v>45057</v>
      </c>
      <c r="D77" s="4" t="str">
        <f t="shared" si="17"/>
        <v>木</v>
      </c>
      <c r="E77" s="2" t="str">
        <f>IF(テーブル2[[#This Row],[曜日]]="土","〇","")</f>
        <v/>
      </c>
      <c r="F77" s="2" t="str">
        <f>IF(AND(テーブル2[[#This Row],[3月]]&gt;=DATEVALUE("2023/4/23"),テーブル2[[#This Row],[3月]]&lt;=DATEVALUE("2023/5/７")),"〇","×")</f>
        <v>×</v>
      </c>
      <c r="G77" s="1"/>
      <c r="H77" s="1"/>
      <c r="I77" s="1"/>
      <c r="J77" s="1"/>
      <c r="K77" s="1"/>
      <c r="L77" s="1"/>
      <c r="M77" s="1"/>
      <c r="N77" s="1"/>
      <c r="O77" s="1"/>
      <c r="Q77" s="1"/>
      <c r="R77" s="1"/>
      <c r="T77" s="1"/>
      <c r="U77" s="1"/>
      <c r="V77" s="1"/>
      <c r="X77" s="1"/>
      <c r="Y77" s="1"/>
      <c r="AA77" s="1"/>
      <c r="AB77" s="1"/>
    </row>
    <row r="78" spans="1:28" ht="60" customHeight="1">
      <c r="A78" s="66" t="str">
        <f>IFERROR(VLOOKUP(テーブル2[[#This Row],[3月]],$I$17:$J$33,2,FALSE),"")</f>
        <v/>
      </c>
      <c r="B78" s="4">
        <v>45058</v>
      </c>
      <c r="C78" s="5">
        <v>45058</v>
      </c>
      <c r="D78" s="4" t="str">
        <f t="shared" si="17"/>
        <v>金</v>
      </c>
      <c r="E78" s="2" t="str">
        <f>IF(テーブル2[[#This Row],[曜日]]="土","〇","")</f>
        <v/>
      </c>
      <c r="F78" s="2" t="str">
        <f>IF(AND(テーブル2[[#This Row],[3月]]&gt;=DATEVALUE("2023/4/23"),テーブル2[[#This Row],[3月]]&lt;=DATEVALUE("2023/5/７")),"〇","×")</f>
        <v>×</v>
      </c>
      <c r="G78" s="1"/>
      <c r="H78" s="1"/>
      <c r="I78" s="1"/>
      <c r="J78" s="1"/>
      <c r="K78" s="1"/>
      <c r="L78" s="1"/>
      <c r="M78" s="1"/>
      <c r="N78" s="1"/>
      <c r="O78" s="1"/>
      <c r="Q78" s="1"/>
      <c r="R78" s="1"/>
      <c r="T78" s="1"/>
      <c r="U78" s="1"/>
      <c r="V78" s="1"/>
      <c r="X78" s="1"/>
      <c r="Y78" s="1"/>
      <c r="AA78" s="1"/>
      <c r="AB78" s="1"/>
    </row>
    <row r="79" spans="1:28" ht="60" customHeight="1">
      <c r="A79" s="66" t="str">
        <f>IFERROR(VLOOKUP(テーブル2[[#This Row],[3月]],$I$17:$J$33,2,FALSE),"")</f>
        <v/>
      </c>
      <c r="B79" s="4">
        <v>45059</v>
      </c>
      <c r="C79" s="5">
        <v>45059</v>
      </c>
      <c r="D79" s="4" t="str">
        <f t="shared" si="17"/>
        <v>土</v>
      </c>
      <c r="E79" s="2" t="str">
        <f>IF(テーブル2[[#This Row],[曜日]]="土","〇","")</f>
        <v>〇</v>
      </c>
      <c r="F79" s="2" t="str">
        <f>IF(AND(テーブル2[[#This Row],[3月]]&gt;=DATEVALUE("2023/4/23"),テーブル2[[#This Row],[3月]]&lt;=DATEVALUE("2023/5/７")),"〇","×")</f>
        <v>×</v>
      </c>
      <c r="G79" s="1"/>
      <c r="H79" s="1"/>
      <c r="I79" s="1"/>
      <c r="J79" s="1"/>
      <c r="K79" s="1"/>
      <c r="L79" s="1"/>
      <c r="M79" s="1"/>
      <c r="N79" s="1"/>
      <c r="O79" s="1"/>
      <c r="Q79" s="1"/>
      <c r="R79" s="1"/>
      <c r="T79" s="1"/>
      <c r="U79" s="1"/>
      <c r="V79" s="1"/>
      <c r="X79" s="1"/>
      <c r="Y79" s="1"/>
      <c r="AA79" s="1"/>
      <c r="AB79" s="1"/>
    </row>
    <row r="80" spans="1:28" ht="60" customHeight="1">
      <c r="A80" s="66" t="str">
        <f>IFERROR(VLOOKUP(テーブル2[[#This Row],[3月]],$I$17:$J$33,2,FALSE),"")</f>
        <v/>
      </c>
      <c r="B80" s="4">
        <v>45060</v>
      </c>
      <c r="C80" s="5">
        <v>45060</v>
      </c>
      <c r="D80" s="4" t="str">
        <f t="shared" si="17"/>
        <v>日</v>
      </c>
      <c r="E80" s="2" t="str">
        <f>IF(テーブル2[[#This Row],[曜日]]="土","〇","")</f>
        <v/>
      </c>
      <c r="F80" s="2" t="str">
        <f>IF(AND(テーブル2[[#This Row],[3月]]&gt;=DATEVALUE("2023/4/23"),テーブル2[[#This Row],[3月]]&lt;=DATEVALUE("2023/5/７")),"〇","×")</f>
        <v>×</v>
      </c>
      <c r="G80" s="1"/>
      <c r="H80" s="1"/>
      <c r="I80" s="1"/>
      <c r="J80" s="1"/>
      <c r="K80" s="1"/>
      <c r="L80" s="1"/>
      <c r="M80" s="1"/>
      <c r="N80" s="1"/>
      <c r="O80" s="1"/>
      <c r="Q80" s="1"/>
      <c r="R80" s="1"/>
      <c r="T80" s="1"/>
      <c r="U80" s="1"/>
      <c r="V80" s="1"/>
      <c r="X80" s="1"/>
      <c r="Y80" s="1"/>
      <c r="AA80" s="1"/>
      <c r="AB80" s="1"/>
    </row>
    <row r="81" spans="1:28" ht="60" customHeight="1">
      <c r="A81" s="66" t="str">
        <f>IFERROR(VLOOKUP(テーブル2[[#This Row],[3月]],$I$17:$J$33,2,FALSE),"")</f>
        <v/>
      </c>
      <c r="B81" s="4">
        <v>45061</v>
      </c>
      <c r="C81" s="5">
        <v>45061</v>
      </c>
      <c r="D81" s="4" t="str">
        <f t="shared" si="17"/>
        <v>月</v>
      </c>
      <c r="E81" s="2" t="str">
        <f>IF(テーブル2[[#This Row],[曜日]]="土","〇","")</f>
        <v/>
      </c>
      <c r="F81" s="2" t="str">
        <f>IF(AND(テーブル2[[#This Row],[3月]]&gt;=DATEVALUE("2023/4/23"),テーブル2[[#This Row],[3月]]&lt;=DATEVALUE("2023/5/７")),"〇","×")</f>
        <v>×</v>
      </c>
      <c r="G81" s="1"/>
      <c r="H81" s="1"/>
      <c r="I81" s="1"/>
      <c r="J81" s="1"/>
      <c r="K81" s="1"/>
      <c r="L81" s="1"/>
      <c r="M81" s="1"/>
      <c r="N81" s="1"/>
      <c r="O81" s="1"/>
      <c r="Q81" s="1"/>
      <c r="R81" s="1"/>
      <c r="T81" s="1"/>
      <c r="U81" s="1"/>
      <c r="V81" s="1"/>
      <c r="X81" s="1"/>
      <c r="Y81" s="1"/>
      <c r="AA81" s="1"/>
      <c r="AB81" s="1"/>
    </row>
    <row r="82" spans="1:28" ht="60" customHeight="1">
      <c r="A82" s="66" t="str">
        <f>IFERROR(VLOOKUP(テーブル2[[#This Row],[3月]],$I$17:$J$33,2,FALSE),"")</f>
        <v/>
      </c>
      <c r="B82" s="4">
        <v>45062</v>
      </c>
      <c r="C82" s="5">
        <v>45062</v>
      </c>
      <c r="D82" s="4" t="str">
        <f t="shared" si="17"/>
        <v>火</v>
      </c>
      <c r="E82" s="2" t="str">
        <f>IF(テーブル2[[#This Row],[曜日]]="土","〇","")</f>
        <v/>
      </c>
      <c r="F82" s="2" t="str">
        <f>IF(AND(テーブル2[[#This Row],[3月]]&gt;=DATEVALUE("2023/4/23"),テーブル2[[#This Row],[3月]]&lt;=DATEVALUE("2023/5/７")),"〇","×")</f>
        <v>×</v>
      </c>
      <c r="G82" s="1"/>
      <c r="H82" s="1"/>
      <c r="I82" s="1"/>
      <c r="J82" s="1"/>
      <c r="K82" s="1"/>
      <c r="L82" s="1"/>
      <c r="M82" s="1"/>
      <c r="N82" s="1"/>
      <c r="O82" s="1"/>
      <c r="Q82" s="1"/>
      <c r="R82" s="1"/>
      <c r="T82" s="1"/>
      <c r="U82" s="1"/>
      <c r="V82" s="1"/>
      <c r="X82" s="1"/>
      <c r="Y82" s="1"/>
      <c r="AA82" s="1"/>
      <c r="AB82" s="1"/>
    </row>
    <row r="83" spans="1:28" ht="60" customHeight="1">
      <c r="A83" s="66" t="str">
        <f>IFERROR(VLOOKUP(テーブル2[[#This Row],[3月]],$I$17:$J$33,2,FALSE),"")</f>
        <v/>
      </c>
      <c r="B83" s="4">
        <v>45063</v>
      </c>
      <c r="C83" s="5">
        <v>45063</v>
      </c>
      <c r="D83" s="4" t="str">
        <f t="shared" si="17"/>
        <v>水</v>
      </c>
      <c r="E83" s="2" t="str">
        <f>IF(テーブル2[[#This Row],[曜日]]="土","〇","")</f>
        <v/>
      </c>
      <c r="F83" s="2" t="str">
        <f>IF(AND(テーブル2[[#This Row],[3月]]&gt;=DATEVALUE("2023/4/23"),テーブル2[[#This Row],[3月]]&lt;=DATEVALUE("2023/5/７")),"〇","×")</f>
        <v>×</v>
      </c>
      <c r="G83" s="1"/>
      <c r="H83" s="1"/>
      <c r="I83" s="1"/>
      <c r="J83" s="1"/>
      <c r="K83" s="1"/>
      <c r="L83" s="1"/>
      <c r="M83" s="1"/>
      <c r="N83" s="1"/>
      <c r="O83" s="1"/>
      <c r="Q83" s="1"/>
      <c r="R83" s="1"/>
      <c r="T83" s="1"/>
      <c r="U83" s="1"/>
      <c r="V83" s="1"/>
      <c r="X83" s="1"/>
      <c r="Y83" s="1"/>
      <c r="AA83" s="1"/>
      <c r="AB83" s="1"/>
    </row>
    <row r="84" spans="1:28" ht="60" customHeight="1">
      <c r="A84" s="66" t="str">
        <f>IFERROR(VLOOKUP(テーブル2[[#This Row],[3月]],$I$17:$J$33,2,FALSE),"")</f>
        <v/>
      </c>
      <c r="B84" s="4">
        <v>45064</v>
      </c>
      <c r="C84" s="5">
        <v>45064</v>
      </c>
      <c r="D84" s="4" t="str">
        <f t="shared" si="17"/>
        <v>木</v>
      </c>
      <c r="E84" s="2" t="str">
        <f>IF(テーブル2[[#This Row],[曜日]]="土","〇","")</f>
        <v/>
      </c>
      <c r="F84" s="2" t="str">
        <f>IF(AND(テーブル2[[#This Row],[3月]]&gt;=DATEVALUE("2023/4/23"),テーブル2[[#This Row],[3月]]&lt;=DATEVALUE("2023/5/７")),"〇","×")</f>
        <v>×</v>
      </c>
      <c r="G84" s="1"/>
      <c r="H84" s="1"/>
      <c r="I84" s="1"/>
      <c r="J84" s="1"/>
      <c r="K84" s="1"/>
      <c r="L84" s="1"/>
      <c r="M84" s="1"/>
      <c r="N84" s="1"/>
      <c r="O84" s="1"/>
      <c r="Q84" s="1"/>
      <c r="R84" s="1"/>
      <c r="T84" s="1"/>
      <c r="U84" s="1"/>
      <c r="V84" s="1"/>
      <c r="X84" s="1"/>
      <c r="Y84" s="1"/>
      <c r="AA84" s="1"/>
      <c r="AB84" s="1"/>
    </row>
    <row r="85" spans="1:28" ht="60" customHeight="1">
      <c r="A85" s="66" t="str">
        <f>IFERROR(VLOOKUP(テーブル2[[#This Row],[3月]],$I$17:$J$33,2,FALSE),"")</f>
        <v/>
      </c>
      <c r="B85" s="4">
        <v>45065</v>
      </c>
      <c r="C85" s="5">
        <v>45065</v>
      </c>
      <c r="D85" s="4" t="str">
        <f t="shared" si="17"/>
        <v>金</v>
      </c>
      <c r="E85" s="2" t="str">
        <f>IF(テーブル2[[#This Row],[曜日]]="土","〇","")</f>
        <v/>
      </c>
      <c r="F85" s="2" t="str">
        <f>IF(AND(テーブル2[[#This Row],[3月]]&gt;=DATEVALUE("2023/4/23"),テーブル2[[#This Row],[3月]]&lt;=DATEVALUE("2023/5/７")),"〇","×")</f>
        <v>×</v>
      </c>
      <c r="G85" s="1"/>
      <c r="H85" s="1"/>
      <c r="I85" s="1"/>
      <c r="J85" s="1"/>
      <c r="K85" s="1"/>
      <c r="L85" s="1"/>
      <c r="M85" s="1"/>
      <c r="N85" s="1"/>
      <c r="O85" s="1"/>
      <c r="Q85" s="1"/>
      <c r="R85" s="1"/>
      <c r="T85" s="1"/>
      <c r="U85" s="1"/>
      <c r="V85" s="1"/>
      <c r="X85" s="1"/>
      <c r="Y85" s="1"/>
      <c r="AA85" s="1"/>
      <c r="AB85" s="1"/>
    </row>
    <row r="86" spans="1:28" ht="60" customHeight="1">
      <c r="A86" s="66" t="str">
        <f>IFERROR(VLOOKUP(テーブル2[[#This Row],[3月]],$I$17:$J$33,2,FALSE),"")</f>
        <v/>
      </c>
      <c r="B86" s="4">
        <v>45066</v>
      </c>
      <c r="C86" s="5">
        <v>45066</v>
      </c>
      <c r="D86" s="4" t="str">
        <f t="shared" si="17"/>
        <v>土</v>
      </c>
      <c r="E86" s="2" t="str">
        <f>IF(テーブル2[[#This Row],[曜日]]="土","〇","")</f>
        <v>〇</v>
      </c>
      <c r="F86" s="2" t="str">
        <f>IF(AND(テーブル2[[#This Row],[3月]]&gt;=DATEVALUE("2023/4/23"),テーブル2[[#This Row],[3月]]&lt;=DATEVALUE("2023/5/７")),"〇","×")</f>
        <v>×</v>
      </c>
      <c r="G86" s="1"/>
      <c r="H86" s="1"/>
      <c r="I86" s="1"/>
      <c r="J86" s="1"/>
      <c r="K86" s="1"/>
      <c r="L86" s="1"/>
      <c r="M86" s="1"/>
      <c r="N86" s="1"/>
      <c r="O86" s="1"/>
      <c r="Q86" s="1"/>
      <c r="R86" s="1"/>
      <c r="T86" s="1"/>
      <c r="U86" s="1"/>
      <c r="V86" s="1"/>
      <c r="X86" s="1"/>
      <c r="Y86" s="1"/>
      <c r="AA86" s="1"/>
      <c r="AB86" s="1"/>
    </row>
    <row r="87" spans="1:28" ht="60" customHeight="1">
      <c r="B87" s="4">
        <v>45067</v>
      </c>
      <c r="C87" s="5">
        <v>45067</v>
      </c>
      <c r="D87" s="4" t="str">
        <f t="shared" si="17"/>
        <v>日</v>
      </c>
      <c r="E87" s="2" t="str">
        <f>IF(テーブル2[[#This Row],[曜日]]="土","〇","")</f>
        <v/>
      </c>
      <c r="F87" s="2" t="str">
        <f>IF(AND(テーブル2[[#This Row],[3月]]&gt;=DATEVALUE("2023/4/23"),テーブル2[[#This Row],[3月]]&lt;=DATEVALUE("2023/5/７")),"〇","×")</f>
        <v>×</v>
      </c>
      <c r="G87" s="1"/>
      <c r="H87" s="1"/>
      <c r="I87" s="1"/>
      <c r="J87" s="1"/>
      <c r="K87" s="1"/>
      <c r="L87" s="1"/>
      <c r="M87" s="1"/>
      <c r="N87" s="1"/>
      <c r="O87" s="1"/>
      <c r="Q87" s="1"/>
      <c r="R87" s="1"/>
      <c r="T87" s="1"/>
      <c r="U87" s="1"/>
      <c r="V87" s="1"/>
      <c r="X87" s="1"/>
      <c r="Y87" s="1"/>
      <c r="AA87" s="1"/>
      <c r="AB87" s="1"/>
    </row>
    <row r="88" spans="1:28" ht="60" customHeight="1">
      <c r="B88" s="4">
        <v>45068</v>
      </c>
      <c r="C88" s="5">
        <v>45068</v>
      </c>
      <c r="D88" s="4" t="str">
        <f t="shared" si="17"/>
        <v>月</v>
      </c>
      <c r="E88" s="2" t="str">
        <f>IF(テーブル2[[#This Row],[曜日]]="土","〇","")</f>
        <v/>
      </c>
      <c r="F88" s="2" t="str">
        <f>IF(AND(テーブル2[[#This Row],[3月]]&gt;=DATEVALUE("2023/4/23"),テーブル2[[#This Row],[3月]]&lt;=DATEVALUE("2023/5/７")),"〇","×")</f>
        <v>×</v>
      </c>
      <c r="G88" s="1"/>
      <c r="H88" s="1"/>
      <c r="I88" s="1"/>
      <c r="J88" s="1"/>
      <c r="K88" s="1"/>
      <c r="L88" s="1"/>
      <c r="M88" s="1"/>
      <c r="N88" s="1"/>
      <c r="O88" s="1"/>
      <c r="Q88" s="1"/>
      <c r="R88" s="1"/>
      <c r="T88" s="1"/>
      <c r="U88" s="1"/>
      <c r="V88" s="1"/>
      <c r="X88" s="1"/>
      <c r="Y88" s="1"/>
      <c r="AA88" s="1"/>
      <c r="AB88" s="1"/>
    </row>
    <row r="89" spans="1:28" ht="60" customHeight="1">
      <c r="B89" s="4">
        <v>45069</v>
      </c>
      <c r="C89" s="5">
        <v>45069</v>
      </c>
      <c r="D89" s="4" t="str">
        <f t="shared" si="17"/>
        <v>火</v>
      </c>
      <c r="E89" s="2" t="str">
        <f>IF(テーブル2[[#This Row],[曜日]]="土","〇","")</f>
        <v/>
      </c>
      <c r="F89" s="2" t="str">
        <f>IF(AND(テーブル2[[#This Row],[3月]]&gt;=DATEVALUE("2023/4/23"),テーブル2[[#This Row],[3月]]&lt;=DATEVALUE("2023/5/７")),"〇","×")</f>
        <v>×</v>
      </c>
      <c r="G89" s="1"/>
      <c r="H89" s="1"/>
      <c r="I89" s="1"/>
      <c r="J89" s="1"/>
      <c r="K89" s="1"/>
      <c r="L89" s="1"/>
      <c r="M89" s="1"/>
      <c r="N89" s="1"/>
      <c r="O89" s="1"/>
      <c r="Q89" s="1"/>
      <c r="R89" s="1"/>
      <c r="T89" s="1"/>
      <c r="U89" s="1"/>
      <c r="V89" s="1"/>
      <c r="X89" s="1"/>
      <c r="Y89" s="1"/>
      <c r="AA89" s="1"/>
      <c r="AB89" s="1"/>
    </row>
    <row r="90" spans="1:28" ht="60" customHeight="1">
      <c r="B90" s="4">
        <v>45070</v>
      </c>
      <c r="C90" s="5">
        <v>45070</v>
      </c>
      <c r="D90" s="4" t="str">
        <f t="shared" si="17"/>
        <v>水</v>
      </c>
      <c r="E90" s="2" t="str">
        <f>IF(テーブル2[[#This Row],[曜日]]="土","〇","")</f>
        <v/>
      </c>
      <c r="F90" s="2" t="str">
        <f>IF(AND(テーブル2[[#This Row],[3月]]&gt;=DATEVALUE("2023/4/23"),テーブル2[[#This Row],[3月]]&lt;=DATEVALUE("2023/5/７")),"〇","×")</f>
        <v>×</v>
      </c>
      <c r="G90" s="1"/>
      <c r="H90" s="1"/>
      <c r="I90" s="1"/>
      <c r="J90" s="1"/>
      <c r="K90" s="1"/>
      <c r="L90" s="1"/>
      <c r="M90" s="1"/>
      <c r="N90" s="1"/>
      <c r="O90" s="1"/>
      <c r="Q90" s="1"/>
      <c r="R90" s="1"/>
      <c r="T90" s="1"/>
      <c r="U90" s="1"/>
      <c r="V90" s="1"/>
      <c r="X90" s="1"/>
      <c r="Y90" s="1"/>
      <c r="AA90" s="1"/>
      <c r="AB90" s="1"/>
    </row>
    <row r="91" spans="1:28" ht="60" customHeight="1">
      <c r="B91" s="4">
        <v>45071</v>
      </c>
      <c r="C91" s="5">
        <v>45071</v>
      </c>
      <c r="D91" s="4" t="str">
        <f t="shared" si="17"/>
        <v>木</v>
      </c>
      <c r="E91" s="2" t="str">
        <f>IF(テーブル2[[#This Row],[曜日]]="土","〇","")</f>
        <v/>
      </c>
      <c r="F91" s="2" t="str">
        <f>IF(AND(テーブル2[[#This Row],[3月]]&gt;=DATEVALUE("2023/4/23"),テーブル2[[#This Row],[3月]]&lt;=DATEVALUE("2023/5/７")),"〇","×")</f>
        <v>×</v>
      </c>
      <c r="G91" s="1"/>
      <c r="H91" s="1"/>
      <c r="I91" s="1"/>
      <c r="J91" s="1"/>
      <c r="K91" s="1"/>
      <c r="L91" s="1"/>
      <c r="M91" s="1"/>
      <c r="N91" s="1"/>
      <c r="O91" s="1"/>
      <c r="Q91" s="1"/>
      <c r="R91" s="1"/>
      <c r="T91" s="1"/>
      <c r="U91" s="1"/>
      <c r="V91" s="1"/>
      <c r="X91" s="1"/>
      <c r="Y91" s="1"/>
      <c r="AA91" s="1"/>
      <c r="AB91" s="1"/>
    </row>
    <row r="92" spans="1:28" ht="60" customHeight="1">
      <c r="B92" s="4">
        <v>45072</v>
      </c>
      <c r="C92" s="5">
        <v>45072</v>
      </c>
      <c r="D92" s="4" t="str">
        <f t="shared" si="17"/>
        <v>金</v>
      </c>
      <c r="E92" s="2" t="str">
        <f>IF(テーブル2[[#This Row],[曜日]]="土","〇","")</f>
        <v/>
      </c>
      <c r="F92" s="2" t="str">
        <f>IF(AND(テーブル2[[#This Row],[3月]]&gt;=DATEVALUE("2023/4/23"),テーブル2[[#This Row],[3月]]&lt;=DATEVALUE("2023/5/７")),"〇","×")</f>
        <v>×</v>
      </c>
      <c r="G92" s="1"/>
      <c r="H92" s="1"/>
      <c r="I92" s="1"/>
      <c r="J92" s="1"/>
      <c r="K92" s="1"/>
      <c r="L92" s="1"/>
      <c r="M92" s="1"/>
      <c r="N92" s="1"/>
      <c r="O92" s="1"/>
      <c r="Q92" s="1"/>
      <c r="R92" s="1"/>
      <c r="T92" s="1"/>
      <c r="U92" s="1"/>
      <c r="V92" s="1"/>
      <c r="X92" s="1"/>
      <c r="Y92" s="1"/>
      <c r="AA92" s="1"/>
      <c r="AB92" s="1"/>
    </row>
    <row r="93" spans="1:28" ht="60" customHeight="1">
      <c r="B93" s="4">
        <v>45073</v>
      </c>
      <c r="C93" s="5">
        <v>45073</v>
      </c>
      <c r="D93" s="4" t="str">
        <f t="shared" si="17"/>
        <v>土</v>
      </c>
      <c r="E93" s="2" t="str">
        <f>IF(テーブル2[[#This Row],[曜日]]="土","〇","")</f>
        <v>〇</v>
      </c>
      <c r="F93" s="2" t="str">
        <f>IF(AND(テーブル2[[#This Row],[3月]]&gt;=DATEVALUE("2023/4/23"),テーブル2[[#This Row],[3月]]&lt;=DATEVALUE("2023/5/７")),"〇","×")</f>
        <v>×</v>
      </c>
      <c r="G93" s="1"/>
      <c r="H93" s="1"/>
      <c r="I93" s="1"/>
      <c r="J93" s="1"/>
      <c r="K93" s="1"/>
      <c r="L93" s="1"/>
      <c r="M93" s="1"/>
      <c r="N93" s="1"/>
      <c r="O93" s="1"/>
      <c r="T93" s="1"/>
      <c r="U93" s="1"/>
      <c r="V93" s="1"/>
      <c r="X93" s="1"/>
      <c r="Y93" s="1"/>
      <c r="AA93" s="1"/>
      <c r="AB93" s="1"/>
    </row>
    <row r="94" spans="1:28" ht="60" customHeight="1">
      <c r="B94" s="4">
        <v>45074</v>
      </c>
      <c r="C94" s="5">
        <v>45074</v>
      </c>
      <c r="D94" s="4" t="str">
        <f t="shared" si="17"/>
        <v>日</v>
      </c>
      <c r="E94" s="2" t="str">
        <f>IF(テーブル2[[#This Row],[曜日]]="土","〇","")</f>
        <v/>
      </c>
      <c r="F94" s="2" t="str">
        <f>IF(AND(テーブル2[[#This Row],[3月]]&gt;=DATEVALUE("2023/4/23"),テーブル2[[#This Row],[3月]]&lt;=DATEVALUE("2023/5/７")),"〇","×")</f>
        <v>×</v>
      </c>
      <c r="G94" s="1"/>
      <c r="H94" s="1"/>
      <c r="I94" s="1"/>
      <c r="J94" s="1"/>
      <c r="K94" s="1"/>
      <c r="T94" s="1"/>
      <c r="U94" s="1"/>
      <c r="V94" s="1"/>
      <c r="X94" s="1"/>
      <c r="Y94" s="1"/>
      <c r="AA94" s="1"/>
      <c r="AB94" s="1"/>
    </row>
    <row r="95" spans="1:28" ht="60" customHeight="1">
      <c r="B95" s="4">
        <v>45075</v>
      </c>
      <c r="C95" s="5">
        <v>45075</v>
      </c>
      <c r="D95" s="4" t="str">
        <f t="shared" si="17"/>
        <v>月</v>
      </c>
      <c r="E95" s="2" t="str">
        <f>IF(テーブル2[[#This Row],[曜日]]="土","〇","")</f>
        <v/>
      </c>
      <c r="F95" s="2" t="str">
        <f>IF(AND(テーブル2[[#This Row],[3月]]&gt;=DATEVALUE("2023/4/23"),テーブル2[[#This Row],[3月]]&lt;=DATEVALUE("2023/5/７")),"〇","×")</f>
        <v>×</v>
      </c>
    </row>
    <row r="96" spans="1:28" ht="60" customHeight="1">
      <c r="B96" s="4">
        <v>45076</v>
      </c>
      <c r="C96" s="5">
        <v>45076</v>
      </c>
      <c r="D96" s="4" t="str">
        <f t="shared" si="17"/>
        <v>火</v>
      </c>
      <c r="E96" s="2" t="str">
        <f>IF(テーブル2[[#This Row],[曜日]]="土","〇","")</f>
        <v/>
      </c>
      <c r="F96" s="2" t="str">
        <f>IF(AND(テーブル2[[#This Row],[3月]]&gt;=DATEVALUE("2023/4/23"),テーブル2[[#This Row],[3月]]&lt;=DATEVALUE("2023/5/７")),"〇","×")</f>
        <v>×</v>
      </c>
    </row>
    <row r="97" spans="2:6" ht="60" customHeight="1">
      <c r="B97" s="4">
        <v>45077</v>
      </c>
      <c r="C97" s="5">
        <v>45077</v>
      </c>
      <c r="D97" s="4" t="str">
        <f t="shared" si="17"/>
        <v>水</v>
      </c>
      <c r="E97" s="2" t="str">
        <f>IF(テーブル2[[#This Row],[曜日]]="土","〇","")</f>
        <v/>
      </c>
      <c r="F97" s="2" t="str">
        <f>IF(AND(テーブル2[[#This Row],[3月]]&gt;=DATEVALUE("2023/4/23"),テーブル2[[#This Row],[3月]]&lt;=DATEVALUE("2023/5/７")),"〇","×")</f>
        <v>×</v>
      </c>
    </row>
    <row r="98" spans="2:6" ht="60" customHeight="1">
      <c r="B98" s="4">
        <v>45078</v>
      </c>
      <c r="C98" s="5">
        <v>45078</v>
      </c>
      <c r="D98" s="4" t="str">
        <f t="shared" si="17"/>
        <v>木</v>
      </c>
      <c r="E98" s="2" t="str">
        <f>IF(テーブル2[[#This Row],[曜日]]="土","〇","")</f>
        <v/>
      </c>
      <c r="F98" s="2" t="str">
        <f>IF(AND(テーブル2[[#This Row],[3月]]&gt;=DATEVALUE("2023/4/23"),テーブル2[[#This Row],[3月]]&lt;=DATEVALUE("2023/5/７")),"〇","×")</f>
        <v>×</v>
      </c>
    </row>
    <row r="99" spans="2:6" ht="60" customHeight="1">
      <c r="B99" s="4">
        <v>45079</v>
      </c>
      <c r="C99" s="5">
        <v>45079</v>
      </c>
      <c r="D99" s="4" t="str">
        <f t="shared" si="17"/>
        <v>金</v>
      </c>
      <c r="E99" s="2" t="str">
        <f>IF(テーブル2[[#This Row],[曜日]]="土","〇","")</f>
        <v/>
      </c>
      <c r="F99" s="2" t="str">
        <f>IF(AND(テーブル2[[#This Row],[3月]]&gt;=DATEVALUE("2023/4/23"),テーブル2[[#This Row],[3月]]&lt;=DATEVALUE("2023/5/７")),"〇","×")</f>
        <v>×</v>
      </c>
    </row>
    <row r="100" spans="2:6" ht="60" customHeight="1">
      <c r="B100" s="4">
        <v>45080</v>
      </c>
      <c r="C100" s="5">
        <v>45080</v>
      </c>
      <c r="D100" s="4" t="str">
        <f t="shared" si="17"/>
        <v>土</v>
      </c>
      <c r="E100" s="2" t="str">
        <f>IF(テーブル2[[#This Row],[曜日]]="土","〇","")</f>
        <v>〇</v>
      </c>
      <c r="F100" s="2" t="str">
        <f>IF(AND(テーブル2[[#This Row],[3月]]&gt;=DATEVALUE("2023/4/23"),テーブル2[[#This Row],[3月]]&lt;=DATEVALUE("2023/5/７")),"〇","×")</f>
        <v>×</v>
      </c>
    </row>
    <row r="101" spans="2:6" ht="60" customHeight="1">
      <c r="B101" s="4">
        <v>45081</v>
      </c>
      <c r="C101" s="5">
        <v>45081</v>
      </c>
      <c r="D101" s="4" t="str">
        <f t="shared" si="17"/>
        <v>日</v>
      </c>
      <c r="E101" s="2" t="str">
        <f>IF(テーブル2[[#This Row],[曜日]]="土","〇","")</f>
        <v/>
      </c>
      <c r="F101" s="2" t="str">
        <f>IF(AND(テーブル2[[#This Row],[3月]]&gt;=DATEVALUE("2023/4/23"),テーブル2[[#This Row],[3月]]&lt;=DATEVALUE("2023/5/７")),"〇","×")</f>
        <v>×</v>
      </c>
    </row>
    <row r="102" spans="2:6" ht="60" customHeight="1">
      <c r="B102" s="4">
        <v>45082</v>
      </c>
      <c r="C102" s="5">
        <v>45082</v>
      </c>
      <c r="D102" s="4" t="str">
        <f t="shared" si="17"/>
        <v>月</v>
      </c>
      <c r="E102" s="2" t="str">
        <f>IF(テーブル2[[#This Row],[曜日]]="土","〇","")</f>
        <v/>
      </c>
      <c r="F102" s="2" t="str">
        <f>IF(AND(テーブル2[[#This Row],[3月]]&gt;=DATEVALUE("2023/4/23"),テーブル2[[#This Row],[3月]]&lt;=DATEVALUE("2023/5/７")),"〇","×")</f>
        <v>×</v>
      </c>
    </row>
    <row r="103" spans="2:6" ht="60" customHeight="1">
      <c r="B103" s="4">
        <v>45083</v>
      </c>
      <c r="C103" s="5">
        <v>45083</v>
      </c>
      <c r="D103" s="4" t="str">
        <f t="shared" si="17"/>
        <v>火</v>
      </c>
      <c r="E103" s="2" t="str">
        <f>IF(テーブル2[[#This Row],[曜日]]="土","〇","")</f>
        <v/>
      </c>
      <c r="F103" s="2" t="str">
        <f>IF(AND(テーブル2[[#This Row],[3月]]&gt;=DATEVALUE("2023/4/23"),テーブル2[[#This Row],[3月]]&lt;=DATEVALUE("2023/5/７")),"〇","×")</f>
        <v>×</v>
      </c>
    </row>
    <row r="104" spans="2:6" ht="60" customHeight="1">
      <c r="B104" s="4">
        <v>45084</v>
      </c>
      <c r="C104" s="5">
        <v>45084</v>
      </c>
      <c r="D104" s="4" t="str">
        <f t="shared" si="17"/>
        <v>水</v>
      </c>
      <c r="E104" s="2" t="str">
        <f>IF(テーブル2[[#This Row],[曜日]]="土","〇","")</f>
        <v/>
      </c>
      <c r="F104" s="2" t="str">
        <f>IF(AND(テーブル2[[#This Row],[3月]]&gt;=DATEVALUE("2023/4/23"),テーブル2[[#This Row],[3月]]&lt;=DATEVALUE("2023/5/７")),"〇","×")</f>
        <v>×</v>
      </c>
    </row>
    <row r="105" spans="2:6" ht="60" customHeight="1">
      <c r="B105" s="4">
        <v>45085</v>
      </c>
      <c r="C105" s="5">
        <v>45085</v>
      </c>
      <c r="D105" s="4" t="str">
        <f t="shared" si="17"/>
        <v>木</v>
      </c>
      <c r="E105" s="2" t="str">
        <f>IF(テーブル2[[#This Row],[曜日]]="土","〇","")</f>
        <v/>
      </c>
      <c r="F105" s="2" t="str">
        <f>IF(AND(テーブル2[[#This Row],[3月]]&gt;=DATEVALUE("2023/4/23"),テーブル2[[#This Row],[3月]]&lt;=DATEVALUE("2023/5/７")),"〇","×")</f>
        <v>×</v>
      </c>
    </row>
    <row r="106" spans="2:6" ht="60" customHeight="1">
      <c r="B106" s="4">
        <v>45086</v>
      </c>
      <c r="C106" s="5">
        <v>45086</v>
      </c>
      <c r="D106" s="4" t="str">
        <f t="shared" si="17"/>
        <v>金</v>
      </c>
      <c r="E106" s="2" t="str">
        <f>IF(テーブル2[[#This Row],[曜日]]="土","〇","")</f>
        <v/>
      </c>
      <c r="F106" s="2" t="str">
        <f>IF(AND(テーブル2[[#This Row],[3月]]&gt;=DATEVALUE("2023/4/23"),テーブル2[[#This Row],[3月]]&lt;=DATEVALUE("2023/5/７")),"〇","×")</f>
        <v>×</v>
      </c>
    </row>
    <row r="107" spans="2:6" ht="60" customHeight="1">
      <c r="B107" s="4">
        <v>45087</v>
      </c>
      <c r="C107" s="5">
        <v>45087</v>
      </c>
      <c r="D107" s="4" t="str">
        <f t="shared" si="17"/>
        <v>土</v>
      </c>
      <c r="E107" s="2" t="str">
        <f>IF(テーブル2[[#This Row],[曜日]]="土","〇","")</f>
        <v>〇</v>
      </c>
      <c r="F107" s="2" t="str">
        <f>IF(AND(テーブル2[[#This Row],[3月]]&gt;=DATEVALUE("2023/4/23"),テーブル2[[#This Row],[3月]]&lt;=DATEVALUE("2023/5/７")),"〇","×")</f>
        <v>×</v>
      </c>
    </row>
    <row r="108" spans="2:6" ht="60" customHeight="1">
      <c r="B108" s="4">
        <v>45088</v>
      </c>
      <c r="C108" s="5">
        <v>45088</v>
      </c>
      <c r="D108" s="4" t="str">
        <f t="shared" si="17"/>
        <v>日</v>
      </c>
      <c r="E108" s="2" t="str">
        <f>IF(テーブル2[[#This Row],[曜日]]="土","〇","")</f>
        <v/>
      </c>
      <c r="F108" s="2" t="str">
        <f>IF(AND(テーブル2[[#This Row],[3月]]&gt;=DATEVALUE("2023/4/23"),テーブル2[[#This Row],[3月]]&lt;=DATEVALUE("2023/5/７")),"〇","×")</f>
        <v>×</v>
      </c>
    </row>
    <row r="109" spans="2:6" ht="60" customHeight="1">
      <c r="B109" s="4">
        <v>45089</v>
      </c>
      <c r="C109" s="5">
        <v>45089</v>
      </c>
      <c r="D109" s="4" t="str">
        <f t="shared" si="17"/>
        <v>月</v>
      </c>
      <c r="E109" s="2" t="str">
        <f>IF(テーブル2[[#This Row],[曜日]]="土","〇","")</f>
        <v/>
      </c>
      <c r="F109" s="2" t="str">
        <f>IF(AND(テーブル2[[#This Row],[3月]]&gt;=DATEVALUE("2023/4/23"),テーブル2[[#This Row],[3月]]&lt;=DATEVALUE("2023/5/７")),"〇","×")</f>
        <v>×</v>
      </c>
    </row>
    <row r="110" spans="2:6" ht="60" customHeight="1">
      <c r="B110" s="4">
        <v>45090</v>
      </c>
      <c r="C110" s="5">
        <v>45090</v>
      </c>
      <c r="D110" s="4" t="str">
        <f t="shared" si="17"/>
        <v>火</v>
      </c>
      <c r="E110" s="2" t="str">
        <f>IF(テーブル2[[#This Row],[曜日]]="土","〇","")</f>
        <v/>
      </c>
      <c r="F110" s="2" t="str">
        <f>IF(AND(テーブル2[[#This Row],[3月]]&gt;=DATEVALUE("2023/4/23"),テーブル2[[#This Row],[3月]]&lt;=DATEVALUE("2023/5/７")),"〇","×")</f>
        <v>×</v>
      </c>
    </row>
    <row r="111" spans="2:6" ht="60" customHeight="1">
      <c r="B111" s="4">
        <v>45091</v>
      </c>
      <c r="C111" s="5">
        <v>45091</v>
      </c>
      <c r="D111" s="4" t="str">
        <f t="shared" si="17"/>
        <v>水</v>
      </c>
      <c r="E111" s="2" t="str">
        <f>IF(テーブル2[[#This Row],[曜日]]="土","〇","")</f>
        <v/>
      </c>
      <c r="F111" s="2" t="str">
        <f>IF(AND(テーブル2[[#This Row],[3月]]&gt;=DATEVALUE("2023/4/23"),テーブル2[[#This Row],[3月]]&lt;=DATEVALUE("2023/5/７")),"〇","×")</f>
        <v>×</v>
      </c>
    </row>
    <row r="112" spans="2:6" ht="60" customHeight="1">
      <c r="B112" s="4">
        <v>45092</v>
      </c>
      <c r="C112" s="5">
        <v>45092</v>
      </c>
      <c r="D112" s="4" t="str">
        <f t="shared" si="17"/>
        <v>木</v>
      </c>
      <c r="E112" s="2" t="str">
        <f>IF(テーブル2[[#This Row],[曜日]]="土","〇","")</f>
        <v/>
      </c>
      <c r="F112" s="2" t="str">
        <f>IF(AND(テーブル2[[#This Row],[3月]]&gt;=DATEVALUE("2023/4/23"),テーブル2[[#This Row],[3月]]&lt;=DATEVALUE("2023/5/７")),"〇","×")</f>
        <v>×</v>
      </c>
    </row>
    <row r="113" spans="2:6" ht="60" customHeight="1">
      <c r="B113" s="4">
        <v>45093</v>
      </c>
      <c r="C113" s="5">
        <v>45093</v>
      </c>
      <c r="D113" s="4" t="str">
        <f t="shared" si="17"/>
        <v>金</v>
      </c>
      <c r="E113" s="2" t="str">
        <f>IF(テーブル2[[#This Row],[曜日]]="土","〇","")</f>
        <v/>
      </c>
      <c r="F113" s="2" t="str">
        <f>IF(AND(テーブル2[[#This Row],[3月]]&gt;=DATEVALUE("2023/4/23"),テーブル2[[#This Row],[3月]]&lt;=DATEVALUE("2023/5/７")),"〇","×")</f>
        <v>×</v>
      </c>
    </row>
    <row r="114" spans="2:6" ht="60" customHeight="1">
      <c r="B114" s="4">
        <v>45094</v>
      </c>
      <c r="C114" s="5">
        <v>45094</v>
      </c>
      <c r="D114" s="4" t="str">
        <f t="shared" si="17"/>
        <v>土</v>
      </c>
      <c r="E114" s="2" t="str">
        <f>IF(テーブル2[[#This Row],[曜日]]="土","〇","")</f>
        <v>〇</v>
      </c>
      <c r="F114" s="2" t="str">
        <f>IF(AND(テーブル2[[#This Row],[3月]]&gt;=DATEVALUE("2023/4/23"),テーブル2[[#This Row],[3月]]&lt;=DATEVALUE("2023/5/７")),"〇","×")</f>
        <v>×</v>
      </c>
    </row>
    <row r="115" spans="2:6" ht="60" customHeight="1">
      <c r="B115" s="4">
        <v>45095</v>
      </c>
      <c r="C115" s="5">
        <v>45095</v>
      </c>
      <c r="D115" s="4" t="str">
        <f t="shared" si="17"/>
        <v>日</v>
      </c>
      <c r="E115" s="2" t="str">
        <f>IF(テーブル2[[#This Row],[曜日]]="土","〇","")</f>
        <v/>
      </c>
      <c r="F115" s="2" t="str">
        <f>IF(AND(テーブル2[[#This Row],[3月]]&gt;=DATEVALUE("2023/4/23"),テーブル2[[#This Row],[3月]]&lt;=DATEVALUE("2023/5/７")),"〇","×")</f>
        <v>×</v>
      </c>
    </row>
    <row r="116" spans="2:6" ht="60" customHeight="1">
      <c r="B116" s="4">
        <v>45096</v>
      </c>
      <c r="C116" s="5">
        <v>45096</v>
      </c>
      <c r="D116" s="4" t="str">
        <f t="shared" si="17"/>
        <v>月</v>
      </c>
      <c r="E116" s="2" t="str">
        <f>IF(テーブル2[[#This Row],[曜日]]="土","〇","")</f>
        <v/>
      </c>
      <c r="F116" s="2" t="str">
        <f>IF(AND(テーブル2[[#This Row],[3月]]&gt;=DATEVALUE("2023/4/23"),テーブル2[[#This Row],[3月]]&lt;=DATEVALUE("2023/5/７")),"〇","×")</f>
        <v>×</v>
      </c>
    </row>
    <row r="117" spans="2:6" ht="60" customHeight="1">
      <c r="B117" s="4">
        <v>45097</v>
      </c>
      <c r="C117" s="5">
        <v>45097</v>
      </c>
      <c r="D117" s="4" t="str">
        <f t="shared" ref="D117:D127" si="18">TEXT(C117,"aaa")</f>
        <v>火</v>
      </c>
      <c r="E117" s="2" t="str">
        <f>IF(テーブル2[[#This Row],[曜日]]="土","〇","")</f>
        <v/>
      </c>
      <c r="F117" s="2" t="str">
        <f>IF(AND(テーブル2[[#This Row],[3月]]&gt;=DATEVALUE("2023/4/23"),テーブル2[[#This Row],[3月]]&lt;=DATEVALUE("2023/5/７")),"〇","×")</f>
        <v>×</v>
      </c>
    </row>
    <row r="118" spans="2:6" ht="60" customHeight="1">
      <c r="B118" s="4">
        <v>45098</v>
      </c>
      <c r="C118" s="5">
        <v>45098</v>
      </c>
      <c r="D118" s="2" t="str">
        <f t="shared" si="18"/>
        <v>水</v>
      </c>
      <c r="E118" s="2" t="str">
        <f>IF(テーブル2[[#This Row],[曜日]]="土","〇","")</f>
        <v/>
      </c>
      <c r="F118" s="2" t="str">
        <f>IF(AND(テーブル2[[#This Row],[3月]]&gt;=DATEVALUE("2023/4/23"),テーブル2[[#This Row],[3月]]&lt;=DATEVALUE("2023/5/７")),"〇","×")</f>
        <v>×</v>
      </c>
    </row>
    <row r="119" spans="2:6" ht="60" customHeight="1">
      <c r="B119" s="4">
        <v>45099</v>
      </c>
      <c r="C119" s="5">
        <v>45099</v>
      </c>
      <c r="D119" s="2" t="str">
        <f t="shared" si="18"/>
        <v>木</v>
      </c>
      <c r="E119" s="2" t="str">
        <f>IF(テーブル2[[#This Row],[曜日]]="土","〇","")</f>
        <v/>
      </c>
      <c r="F119" s="2" t="str">
        <f>IF(AND(テーブル2[[#This Row],[3月]]&gt;=DATEVALUE("2023/4/23"),テーブル2[[#This Row],[3月]]&lt;=DATEVALUE("2023/5/７")),"〇","×")</f>
        <v>×</v>
      </c>
    </row>
    <row r="120" spans="2:6" ht="60" customHeight="1">
      <c r="B120" s="4">
        <v>45100</v>
      </c>
      <c r="C120" s="5">
        <v>45100</v>
      </c>
      <c r="D120" s="2" t="str">
        <f t="shared" si="18"/>
        <v>金</v>
      </c>
      <c r="E120" s="2" t="str">
        <f>IF(テーブル2[[#This Row],[曜日]]="土","〇","")</f>
        <v/>
      </c>
      <c r="F120" s="2" t="str">
        <f>IF(AND(テーブル2[[#This Row],[3月]]&gt;=DATEVALUE("2023/4/23"),テーブル2[[#This Row],[3月]]&lt;=DATEVALUE("2023/5/７")),"〇","×")</f>
        <v>×</v>
      </c>
    </row>
    <row r="121" spans="2:6" ht="60" customHeight="1">
      <c r="B121" s="4">
        <v>45101</v>
      </c>
      <c r="C121" s="5">
        <v>45101</v>
      </c>
      <c r="D121" s="2" t="str">
        <f t="shared" si="18"/>
        <v>土</v>
      </c>
      <c r="E121" s="2" t="str">
        <f>IF(テーブル2[[#This Row],[曜日]]="土","〇","")</f>
        <v>〇</v>
      </c>
      <c r="F121" s="2" t="str">
        <f>IF(AND(テーブル2[[#This Row],[3月]]&gt;=DATEVALUE("2023/4/23"),テーブル2[[#This Row],[3月]]&lt;=DATEVALUE("2023/5/７")),"〇","×")</f>
        <v>×</v>
      </c>
    </row>
    <row r="122" spans="2:6" ht="60" customHeight="1">
      <c r="B122" s="4">
        <v>45102</v>
      </c>
      <c r="C122" s="5">
        <v>45102</v>
      </c>
      <c r="D122" s="2" t="str">
        <f t="shared" si="18"/>
        <v>日</v>
      </c>
      <c r="E122" s="2" t="str">
        <f>IF(テーブル2[[#This Row],[曜日]]="土","〇","")</f>
        <v/>
      </c>
      <c r="F122" s="2" t="str">
        <f>IF(AND(テーブル2[[#This Row],[3月]]&gt;=DATEVALUE("2023/4/23"),テーブル2[[#This Row],[3月]]&lt;=DATEVALUE("2023/5/７")),"〇","×")</f>
        <v>×</v>
      </c>
    </row>
    <row r="123" spans="2:6" ht="60" customHeight="1">
      <c r="B123" s="4">
        <v>45103</v>
      </c>
      <c r="C123" s="5">
        <v>45103</v>
      </c>
      <c r="D123" s="2" t="str">
        <f t="shared" si="18"/>
        <v>月</v>
      </c>
      <c r="E123" s="2" t="str">
        <f>IF(テーブル2[[#This Row],[曜日]]="土","〇","")</f>
        <v/>
      </c>
      <c r="F123" s="2" t="str">
        <f>IF(AND(テーブル2[[#This Row],[3月]]&gt;=DATEVALUE("2023/4/23"),テーブル2[[#This Row],[3月]]&lt;=DATEVALUE("2023/5/７")),"〇","×")</f>
        <v>×</v>
      </c>
    </row>
    <row r="124" spans="2:6" ht="60" customHeight="1">
      <c r="B124" s="4">
        <v>45104</v>
      </c>
      <c r="C124" s="5">
        <v>45104</v>
      </c>
      <c r="D124" s="2" t="str">
        <f t="shared" si="18"/>
        <v>火</v>
      </c>
      <c r="E124" s="2" t="str">
        <f>IF(テーブル2[[#This Row],[曜日]]="土","〇","")</f>
        <v/>
      </c>
      <c r="F124" s="2" t="str">
        <f>IF(AND(テーブル2[[#This Row],[3月]]&gt;=DATEVALUE("2023/4/23"),テーブル2[[#This Row],[3月]]&lt;=DATEVALUE("2023/5/７")),"〇","×")</f>
        <v>×</v>
      </c>
    </row>
    <row r="125" spans="2:6" ht="60" customHeight="1">
      <c r="B125" s="4">
        <v>45105</v>
      </c>
      <c r="C125" s="5">
        <v>45105</v>
      </c>
      <c r="D125" s="2" t="str">
        <f t="shared" si="18"/>
        <v>水</v>
      </c>
      <c r="E125" s="2" t="str">
        <f>IF(テーブル2[[#This Row],[曜日]]="土","〇","")</f>
        <v/>
      </c>
      <c r="F125" s="2" t="str">
        <f>IF(AND(テーブル2[[#This Row],[3月]]&gt;=DATEVALUE("2023/4/23"),テーブル2[[#This Row],[3月]]&lt;=DATEVALUE("2023/5/７")),"〇","×")</f>
        <v>×</v>
      </c>
    </row>
    <row r="126" spans="2:6" ht="60" customHeight="1">
      <c r="B126" s="4">
        <v>45106</v>
      </c>
      <c r="C126" s="5">
        <v>45106</v>
      </c>
      <c r="D126" s="2" t="str">
        <f t="shared" si="18"/>
        <v>木</v>
      </c>
      <c r="E126" s="2" t="str">
        <f>IF(テーブル2[[#This Row],[曜日]]="土","〇","")</f>
        <v/>
      </c>
      <c r="F126" s="2" t="str">
        <f>IF(AND(テーブル2[[#This Row],[3月]]&gt;=DATEVALUE("2023/4/23"),テーブル2[[#This Row],[3月]]&lt;=DATEVALUE("2023/5/７")),"〇","×")</f>
        <v>×</v>
      </c>
    </row>
    <row r="127" spans="2:6" ht="60" customHeight="1">
      <c r="B127" s="4">
        <v>45107</v>
      </c>
      <c r="C127" s="5">
        <v>45107</v>
      </c>
      <c r="D127" s="2" t="str">
        <f t="shared" si="18"/>
        <v>金</v>
      </c>
      <c r="E127" s="2" t="str">
        <f>IF(テーブル2[[#This Row],[曜日]]="土","〇","")</f>
        <v/>
      </c>
      <c r="F127" s="2" t="str">
        <f>IF(AND(テーブル2[[#This Row],[3月]]&gt;=DATEVALUE("2023/4/23"),テーブル2[[#This Row],[3月]]&lt;=DATEVALUE("2023/5/７")),"〇","×")</f>
        <v>×</v>
      </c>
    </row>
  </sheetData>
  <mergeCells count="3">
    <mergeCell ref="L3:R3"/>
    <mergeCell ref="S3:Y3"/>
    <mergeCell ref="M28:S28"/>
  </mergeCells>
  <phoneticPr fontId="2"/>
  <conditionalFormatting sqref="B6:C127">
    <cfRule type="timePeriod" dxfId="8" priority="2" timePeriod="today">
      <formula>FLOOR(B6,1)=TODAY()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割引確認書</vt:lpstr>
      <vt:lpstr>平日休日カレンダー</vt:lpstr>
      <vt:lpstr>割引確認書!Print_Area</vt:lpstr>
      <vt:lpstr>平日休日カレンダー!Print_Area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信州版　新たな旅のすゝめ宿泊割事務局</dc:creator>
  <cp:lastModifiedBy>恵莉 北澤</cp:lastModifiedBy>
  <cp:lastPrinted>2023-05-01T08:05:45Z</cp:lastPrinted>
  <dcterms:created xsi:type="dcterms:W3CDTF">2022-09-13T07:31:20Z</dcterms:created>
  <dcterms:modified xsi:type="dcterms:W3CDTF">2023-05-01T08:05:46Z</dcterms:modified>
</cp:coreProperties>
</file>